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3060600\!Data\D32_CHEVAL\Formation en apiculture\Appels à projets\Appel à projets Formation apicole 2025\Documents AP 2025\"/>
    </mc:Choice>
  </mc:AlternateContent>
  <xr:revisionPtr revIDLastSave="0" documentId="13_ncr:1_{0BD1276B-6C15-4F10-A717-AF23FFC04A69}" xr6:coauthVersionLast="47" xr6:coauthVersionMax="47" xr10:uidLastSave="{00000000-0000-0000-0000-000000000000}"/>
  <workbookProtection workbookAlgorithmName="SHA-512" workbookHashValue="fv7RkNKq/I1tMSz/dlSENBSDwSdm7p1si1Y9869EUT2Lfz3m0u2omG5bdmBNGHabgmms+0URHT67wJu3Bqj13Q==" workbookSaltValue="KWDkYofC/wW84vIbdRfbBg==" workbookSpinCount="100000" lockStructure="1"/>
  <bookViews>
    <workbookView xWindow="19090" yWindow="-110" windowWidth="38620" windowHeight="21100" xr2:uid="{00000000-000D-0000-FFFF-FFFF00000000}"/>
  </bookViews>
  <sheets>
    <sheet name="Calcul subvention CB 2 ans" sheetId="1" r:id="rId1"/>
    <sheet name="Calcul subvention CI seul" sheetId="3" r:id="rId2"/>
  </sheets>
  <definedNames>
    <definedName name="_xlnm.Print_Area" localSheetId="0">'Calcul subvention CB 2 ans'!$A$1:$L$25</definedName>
    <definedName name="_xlnm.Print_Area" localSheetId="1">'Calcul subvention CI seul'!$A$1:$L$25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3" l="1"/>
  <c r="E21" i="3" s="1"/>
  <c r="K14" i="3"/>
  <c r="L13" i="3"/>
  <c r="E15" i="1"/>
  <c r="K15" i="1" s="1"/>
  <c r="E21" i="1" s="1"/>
  <c r="K14" i="1"/>
  <c r="K13" i="1"/>
  <c r="E22" i="1" s="1"/>
  <c r="L13" i="1"/>
  <c r="K11" i="3"/>
  <c r="K12" i="3" s="1"/>
  <c r="E15" i="3"/>
  <c r="K15" i="3" s="1"/>
  <c r="K11" i="1"/>
  <c r="K12" i="1" s="1"/>
  <c r="E22" i="3" l="1"/>
  <c r="E23" i="1"/>
  <c r="E25" i="1" s="1"/>
  <c r="L14" i="3"/>
  <c r="L15" i="3"/>
  <c r="E24" i="3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JMC</author>
  </authors>
  <commentList>
    <comment ref="E11" authorId="0" shapeId="0" xr:uid="{00000000-0006-0000-0000-000001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  <comment ref="E12" authorId="0" shapeId="0" xr:uid="{00000000-0006-0000-0000-000002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  <comment ref="E13" authorId="0" shapeId="0" xr:uid="{00000000-0006-0000-0000-000003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  <comment ref="E14" authorId="0" shapeId="0" xr:uid="{00000000-0006-0000-0000-000004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JMC</author>
    <author>CHEVAL Jean-Marc</author>
  </authors>
  <commentList>
    <comment ref="E11" authorId="0" shapeId="0" xr:uid="{00000000-0006-0000-0100-000001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  <comment ref="E12" authorId="0" shapeId="0" xr:uid="{00000000-0006-0000-0100-000002000000}">
      <text>
        <r>
          <rPr>
            <sz val="9"/>
            <color indexed="81"/>
            <rFont val="Arial"/>
            <family val="2"/>
          </rPr>
          <t>Introduisez la valeur prévisionnelle relative à votre formation</t>
        </r>
      </text>
    </comment>
    <comment ref="E13" authorId="1" shapeId="0" xr:uid="{7B53819E-C33A-4385-B7F1-8C0CB0889ED9}">
      <text>
        <r>
          <rPr>
            <sz val="9"/>
            <color indexed="81"/>
            <rFont val="Tahoma"/>
            <charset val="1"/>
          </rPr>
          <t>Introduisez la valeur prévisionnelle relative à votre formation</t>
        </r>
      </text>
    </comment>
    <comment ref="E14" authorId="1" shapeId="0" xr:uid="{19F53112-F36E-423D-B468-519BEB4D043D}">
      <text>
        <r>
          <rPr>
            <sz val="9"/>
            <color indexed="81"/>
            <rFont val="Tahoma"/>
            <charset val="1"/>
          </rPr>
          <t>Introduisez la valeur prévisionnelle relative à votre formation</t>
        </r>
      </text>
    </comment>
  </commentList>
</comments>
</file>

<file path=xl/sharedStrings.xml><?xml version="1.0" encoding="utf-8"?>
<sst xmlns="http://schemas.openxmlformats.org/spreadsheetml/2006/main" count="106" uniqueCount="68">
  <si>
    <t>Nb élèves</t>
  </si>
  <si>
    <t>(min. 12, max. 36)</t>
  </si>
  <si>
    <t>Nb encadrants prat.</t>
  </si>
  <si>
    <t>Nb heures théorie</t>
  </si>
  <si>
    <t>Nb heures pratique</t>
  </si>
  <si>
    <t>Heures supérieures à 100</t>
  </si>
  <si>
    <t>Rémunérations conférenciers</t>
  </si>
  <si>
    <t>Rémunérations encadrants prat.</t>
  </si>
  <si>
    <t>(min. 8, max. 36)</t>
  </si>
  <si>
    <t>Calcul du montant maximal de la subvention par projet</t>
  </si>
  <si>
    <t>(min. 1 / 9 élèves, max. 1/6 élèves subsidié)</t>
  </si>
  <si>
    <t>Montant unitaire (€)</t>
  </si>
  <si>
    <t>Montant global (€)</t>
  </si>
  <si>
    <t>Paramètres du cours</t>
  </si>
  <si>
    <t>Calcul du subside maximal</t>
  </si>
  <si>
    <t>Total subside maximal pour l'entièreté de la formation</t>
  </si>
  <si>
    <t>(2 ans min.)</t>
  </si>
  <si>
    <t>Forfait fonctionnement</t>
  </si>
  <si>
    <t>/ h</t>
  </si>
  <si>
    <t>/ formation</t>
  </si>
  <si>
    <t>Paramètres</t>
  </si>
  <si>
    <t>Calcul subside maximal</t>
  </si>
  <si>
    <t>(15 h min.)</t>
  </si>
  <si>
    <t>(min. 12, max. 12 subsidiées)</t>
  </si>
  <si>
    <t>(min. 3, max. 3 subsidiées)</t>
  </si>
  <si>
    <t xml:space="preserve">B. Frais de fonctionnement : </t>
  </si>
  <si>
    <t>&gt; location du local (et du rucher) ;</t>
  </si>
  <si>
    <t>&gt; charges liées au local :</t>
  </si>
  <si>
    <t>&gt; eau, gaz, électricité, chauffage, nettoyage (éventuellement sur base d'un forfait par heure de cours, à valider par la Direction de la Qualité) ;</t>
  </si>
  <si>
    <t>&gt; assurances ;</t>
  </si>
  <si>
    <t>&gt; charges liées au rucher :</t>
  </si>
  <si>
    <t>&gt; entretien des abords (tonte, débroussaillage) ;</t>
  </si>
  <si>
    <t>&gt; abeilles de remplacement (colonies, nuclei, reines)</t>
  </si>
  <si>
    <t>&gt; sirop de nourrissement</t>
  </si>
  <si>
    <t>&gt; pâtes de stimulation</t>
  </si>
  <si>
    <t>&gt; cires de remplacement (cire, fil)</t>
  </si>
  <si>
    <t>&gt; produits de traitement vétérinaires</t>
  </si>
  <si>
    <r>
      <rPr>
        <u/>
        <sz val="10"/>
        <rFont val="Arial"/>
        <family val="2"/>
      </rPr>
      <t>Rappel</t>
    </r>
    <r>
      <rPr>
        <sz val="10"/>
        <rFont val="Arial"/>
        <family val="2"/>
      </rPr>
      <t xml:space="preserve"> : dépenses éligibles (arrêté ministériel du 16/06/2016 portant application de l'arrêté du Gouvernement wallon du 16/06/2016 relatif à la formation en apiculture, art. 19) : </t>
    </r>
  </si>
  <si>
    <r>
      <t xml:space="preserve">A. Rémunérations des formateurs théoriques et pratiques </t>
    </r>
    <r>
      <rPr>
        <vertAlign val="superscript"/>
        <sz val="10"/>
        <color theme="1"/>
        <rFont val="Arial"/>
        <family val="2"/>
      </rPr>
      <t>1</t>
    </r>
  </si>
  <si>
    <r>
      <t xml:space="preserve">1. Location du local et charges y afférentes </t>
    </r>
    <r>
      <rPr>
        <vertAlign val="superscript"/>
        <sz val="10"/>
        <color theme="1"/>
        <rFont val="Arial"/>
        <family val="2"/>
      </rPr>
      <t>2</t>
    </r>
  </si>
  <si>
    <r>
      <t xml:space="preserve">2. Envois </t>
    </r>
    <r>
      <rPr>
        <vertAlign val="superscript"/>
        <sz val="10"/>
        <color theme="1"/>
        <rFont val="Arial"/>
        <family val="2"/>
      </rPr>
      <t>3</t>
    </r>
  </si>
  <si>
    <r>
      <t xml:space="preserve">3. Copies, impression des syllabus, (livres si accepté) </t>
    </r>
    <r>
      <rPr>
        <vertAlign val="superscript"/>
        <sz val="10"/>
        <color theme="1"/>
        <rFont val="Arial"/>
        <family val="2"/>
      </rPr>
      <t>4</t>
    </r>
  </si>
  <si>
    <r>
      <t xml:space="preserve">4. Déplacement des formateurs </t>
    </r>
    <r>
      <rPr>
        <vertAlign val="superscript"/>
        <sz val="10"/>
        <color theme="1"/>
        <rFont val="Arial"/>
        <family val="2"/>
      </rPr>
      <t>5</t>
    </r>
  </si>
  <si>
    <r>
      <t xml:space="preserve">5. Fonctionnement liés aux ruches du rucher pédagogique </t>
    </r>
    <r>
      <rPr>
        <vertAlign val="superscript"/>
        <sz val="10"/>
        <color theme="1"/>
        <rFont val="Arial"/>
        <family val="2"/>
      </rPr>
      <t>6</t>
    </r>
  </si>
  <si>
    <r>
      <t xml:space="preserve">6. Publications légales liés, le cas échéant, à la création de l’asbl centre de formation apicole </t>
    </r>
    <r>
      <rPr>
        <vertAlign val="superscript"/>
        <sz val="10"/>
        <color theme="1"/>
        <rFont val="Arial"/>
        <family val="2"/>
      </rPr>
      <t>7</t>
    </r>
  </si>
  <si>
    <r>
      <t xml:space="preserve">7. Assurance liés aux cours et aux conférences </t>
    </r>
    <r>
      <rPr>
        <vertAlign val="superscript"/>
        <sz val="10"/>
        <color theme="1"/>
        <rFont val="Arial"/>
        <family val="2"/>
      </rPr>
      <t>8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</si>
  <si>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43,00 €/h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</si>
  <si>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Dépenses éligibles :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</si>
  <si>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Y compris les frais liés à un abonnement internet ou à l'hébergement d'un site, pour autant qu'il soit utile dans la communication aux élèves pour l'organisation du cours 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</si>
  <si>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Ycompris les livres ou autre support didactique du même type </t>
    </r>
    <r>
      <rPr>
        <b/>
        <sz val="10"/>
        <color theme="1"/>
        <rFont val="Arial"/>
        <family val="2"/>
      </rPr>
      <t>distribués aux élèves</t>
    </r>
    <r>
      <rPr>
        <sz val="10"/>
        <color theme="1"/>
        <rFont val="Arial"/>
        <family val="2"/>
      </rPr>
      <t xml:space="preserve">, pour autant que leur </t>
    </r>
    <r>
      <rPr>
        <b/>
        <sz val="10"/>
        <color theme="1"/>
        <rFont val="Arial"/>
        <family val="2"/>
      </rPr>
      <t>éligibilité</t>
    </r>
    <r>
      <rPr>
        <sz val="10"/>
        <color theme="1"/>
        <rFont val="Arial"/>
        <family val="2"/>
      </rPr>
      <t xml:space="preserve"> ait été </t>
    </r>
    <r>
      <rPr>
        <b/>
        <sz val="10"/>
        <color theme="1"/>
        <rFont val="Arial"/>
        <family val="2"/>
      </rPr>
      <t>approuvée préalablement</t>
    </r>
    <r>
      <rPr>
        <sz val="10"/>
        <color theme="1"/>
        <rFont val="Arial"/>
        <family val="2"/>
      </rPr>
      <t xml:space="preserve"> (sur demande) par la Direction de la Qualité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</si>
  <si>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Dépenses éligibles :</t>
    </r>
  </si>
  <si>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 xml:space="preserve"> Y compris les frais bancaires liés aux comptes de l'asbl et les frais comptables</t>
    </r>
  </si>
  <si>
    <r>
      <rPr>
        <vertAlign val="superscript"/>
        <sz val="10"/>
        <color theme="1"/>
        <rFont val="Arial"/>
        <family val="2"/>
      </rPr>
      <t>8</t>
    </r>
    <r>
      <rPr>
        <sz val="10"/>
        <color theme="1"/>
        <rFont val="Arial"/>
        <family val="2"/>
      </rPr>
      <t xml:space="preserve"> Uniquement les assurances liées aux élèves (y compris les kits de secours) &gt;&gt;&gt;</t>
    </r>
    <r>
      <rPr>
        <b/>
        <sz val="10"/>
        <color theme="1"/>
        <rFont val="Arial"/>
        <family val="2"/>
      </rPr>
      <t xml:space="preserve"> les assurances liées au local</t>
    </r>
    <r>
      <rPr>
        <sz val="10"/>
        <color theme="1"/>
        <rFont val="Arial"/>
        <family val="2"/>
      </rPr>
      <t xml:space="preserve"> sont à placer dans la </t>
    </r>
    <r>
      <rPr>
        <b/>
        <sz val="10"/>
        <color theme="1"/>
        <rFont val="Arial"/>
        <family val="2"/>
      </rPr>
      <t>rubrique "Frais liés au local"</t>
    </r>
  </si>
  <si>
    <r>
      <t xml:space="preserve">5. Assurance liés aux cours et aux conférences </t>
    </r>
    <r>
      <rPr>
        <vertAlign val="superscript"/>
        <sz val="10"/>
        <color theme="1"/>
        <rFont val="Arial"/>
        <family val="2"/>
      </rPr>
      <t>6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</si>
  <si>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Uniquement les assurances liées aux élèves (y compris les kits de secours) &gt;&gt;&gt;</t>
    </r>
    <r>
      <rPr>
        <b/>
        <sz val="10"/>
        <color theme="1"/>
        <rFont val="Arial"/>
        <family val="2"/>
      </rPr>
      <t xml:space="preserve"> les assurances liées au local</t>
    </r>
    <r>
      <rPr>
        <sz val="10"/>
        <color theme="1"/>
        <rFont val="Arial"/>
        <family val="2"/>
      </rPr>
      <t xml:space="preserve"> sont à placer dans la </t>
    </r>
    <r>
      <rPr>
        <b/>
        <sz val="10"/>
        <color theme="1"/>
        <rFont val="Arial"/>
        <family val="2"/>
      </rPr>
      <t>rubrique "Frais liés au local"</t>
    </r>
  </si>
  <si>
    <t>(min. 0, max. 20 subsidiées)</t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</si>
  <si>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Indemnité kilométrique en vigueur (à partir du 01/07/2022 : 0,4046 € / km)</t>
    </r>
  </si>
  <si>
    <t>Nb heures / 2 ans</t>
  </si>
  <si>
    <t>Subsidiable</t>
  </si>
  <si>
    <t>Nb heures au total</t>
  </si>
  <si>
    <t>(min. 1 / 9 élèves, max. 1/5 élèves subsidié)</t>
  </si>
  <si>
    <t>(théorie + pratique  = min. 100)</t>
  </si>
  <si>
    <t>(max. 120 subsidiables)</t>
  </si>
  <si>
    <t>(min. 15)</t>
  </si>
  <si>
    <t>(max. 15 subsidiables)</t>
  </si>
  <si>
    <t>(min. 40, max. 80)</t>
  </si>
  <si>
    <r>
      <t xml:space="preserve">Formation en apiculture - Appel à projets 2025 - </t>
    </r>
    <r>
      <rPr>
        <b/>
        <sz val="10"/>
        <rFont val="Verdana"/>
        <family val="2"/>
      </rPr>
      <t>Cours de base</t>
    </r>
    <r>
      <rPr>
        <sz val="10"/>
        <rFont val="Verdana"/>
        <family val="2"/>
      </rPr>
      <t xml:space="preserve"> (cours d'initiation compris)</t>
    </r>
  </si>
  <si>
    <r>
      <t xml:space="preserve">Formation en apiculture - Appel à projets 2025 - </t>
    </r>
    <r>
      <rPr>
        <b/>
        <sz val="10"/>
        <rFont val="Verdana"/>
        <family val="2"/>
      </rPr>
      <t xml:space="preserve">Cours d'initiation seul </t>
    </r>
    <r>
      <rPr>
        <sz val="10"/>
        <rFont val="Verdana"/>
        <family val="2"/>
      </rPr>
      <t>(indépendant d'un cours de base)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</si>
</sst>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Verdana"/>
      <family val="2"/>
    </font>
    <font>
      <b/>
      <sz val="10"/>
      <name val="Verdana"/>
      <family val="2"/>
    </font>
    <font>
      <sz val="9"/>
      <color indexed="8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Verdana"/>
      <family val="2"/>
    </font>
    <font>
      <sz val="10"/>
      <color theme="9" tint="-0.249977111117893"/>
      <name val="Verdana"/>
      <family val="2"/>
    </font>
    <font>
      <b/>
      <sz val="10"/>
      <color rgb="FF00B050"/>
      <name val="Verdana"/>
      <family val="2"/>
    </font>
    <font>
      <sz val="8"/>
      <name val="Verdan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0" fillId="0" borderId="0" xfId="0" applyNumberFormat="1" applyFill="1"/>
    <xf numFmtId="4" fontId="0" fillId="4" borderId="0" xfId="0" applyNumberFormat="1" applyFill="1"/>
    <xf numFmtId="0" fontId="0" fillId="4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49" fontId="0" fillId="0" borderId="0" xfId="0" applyNumberFormat="1"/>
    <xf numFmtId="0" fontId="3" fillId="0" borderId="0" xfId="0" applyFont="1"/>
    <xf numFmtId="0" fontId="3" fillId="0" borderId="0" xfId="0" applyFont="1" applyBorder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3" fillId="0" borderId="1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 applyBorder="1" applyAlignment="1">
      <alignment horizontal="left" indent="1"/>
    </xf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/>
    <xf numFmtId="0" fontId="7" fillId="0" borderId="0" xfId="0" applyNumberFormat="1" applyFont="1" applyAlignment="1">
      <alignment horizontal="left" indent="2"/>
    </xf>
    <xf numFmtId="49" fontId="7" fillId="0" borderId="0" xfId="0" applyNumberFormat="1" applyFont="1" applyAlignment="1">
      <alignment horizontal="left" indent="2"/>
    </xf>
    <xf numFmtId="49" fontId="7" fillId="0" borderId="0" xfId="0" applyNumberFormat="1" applyFont="1" applyAlignment="1">
      <alignment horizontal="left" vertical="top" indent="3"/>
    </xf>
    <xf numFmtId="0" fontId="0" fillId="0" borderId="0" xfId="0" applyFont="1"/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vertical="center"/>
    </xf>
    <xf numFmtId="4" fontId="12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b/>
        <i val="0"/>
        <color rgb="FFFF0000"/>
      </font>
    </dxf>
    <dxf>
      <font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9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</xdr:row>
      <xdr:rowOff>158751</xdr:rowOff>
    </xdr:from>
    <xdr:to>
      <xdr:col>2</xdr:col>
      <xdr:colOff>209550</xdr:colOff>
      <xdr:row>3</xdr:row>
      <xdr:rowOff>139701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41300" y="488951"/>
          <a:ext cx="2432050" cy="146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92D050"/>
              </a:solidFill>
              <a:latin typeface="Arial"/>
              <a:cs typeface="Arial"/>
            </a:rPr>
            <a:t>Direction de la Qualité et du Bien-être animal</a:t>
          </a:r>
        </a:p>
        <a:p>
          <a:pPr algn="l" rtl="0">
            <a:defRPr sz="1000"/>
          </a:pPr>
          <a:endParaRPr lang="fr-BE" sz="800" b="1" i="0" u="none" strike="noStrike" baseline="0">
            <a:solidFill>
              <a:srgbClr val="92D05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863600</xdr:colOff>
      <xdr:row>2</xdr:row>
      <xdr:rowOff>155575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20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</xdr:row>
      <xdr:rowOff>158750</xdr:rowOff>
    </xdr:from>
    <xdr:to>
      <xdr:col>2</xdr:col>
      <xdr:colOff>241300</xdr:colOff>
      <xdr:row>4</xdr:row>
      <xdr:rowOff>6350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41300" y="488950"/>
          <a:ext cx="2470150" cy="177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92D050"/>
              </a:solidFill>
              <a:latin typeface="Arial"/>
              <a:cs typeface="Arial"/>
            </a:rPr>
            <a:t>Direction de la Qualité et du Bien-être animal</a:t>
          </a:r>
        </a:p>
        <a:p>
          <a:pPr algn="l" rtl="0">
            <a:defRPr sz="1000"/>
          </a:pPr>
          <a:endParaRPr lang="fr-BE" sz="800" b="1" i="0" u="none" strike="noStrike" baseline="0">
            <a:solidFill>
              <a:srgbClr val="92D05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857250</xdr:colOff>
      <xdr:row>2</xdr:row>
      <xdr:rowOff>155575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2050" cy="47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60"/>
  <sheetViews>
    <sheetView tabSelected="1" zoomScale="150" workbookViewId="0">
      <selection activeCell="B7" sqref="B7"/>
    </sheetView>
  </sheetViews>
  <sheetFormatPr baseColWidth="10" defaultRowHeight="12.6" x14ac:dyDescent="0.2"/>
  <cols>
    <col min="1" max="1" width="3.90625" customWidth="1"/>
    <col min="2" max="2" width="28.36328125" bestFit="1" customWidth="1"/>
    <col min="3" max="3" width="8.6328125" bestFit="1" customWidth="1"/>
    <col min="4" max="4" width="10.6328125" bestFit="1" customWidth="1"/>
    <col min="5" max="5" width="15.36328125" customWidth="1"/>
    <col min="6" max="8" width="7.7265625" customWidth="1"/>
    <col min="10" max="10" width="4.36328125" customWidth="1"/>
    <col min="11" max="11" width="15.90625" style="34" bestFit="1" customWidth="1"/>
    <col min="12" max="12" width="13.26953125" customWidth="1"/>
  </cols>
  <sheetData>
    <row r="6" spans="2:12" x14ac:dyDescent="0.2">
      <c r="B6" s="50" t="s">
        <v>66</v>
      </c>
      <c r="C6" s="50"/>
      <c r="D6" s="50"/>
      <c r="E6" s="50"/>
      <c r="F6" s="50"/>
      <c r="G6" s="50"/>
      <c r="H6" s="50"/>
      <c r="I6" s="50"/>
      <c r="J6" s="50"/>
    </row>
    <row r="7" spans="2:12" x14ac:dyDescent="0.2">
      <c r="B7" s="6"/>
      <c r="C7" s="6"/>
      <c r="D7" s="6"/>
      <c r="E7" s="6"/>
      <c r="F7" s="6"/>
      <c r="G7" s="6"/>
    </row>
    <row r="8" spans="2:12" x14ac:dyDescent="0.2">
      <c r="B8" s="51" t="s">
        <v>9</v>
      </c>
      <c r="C8" s="51"/>
      <c r="D8" s="51"/>
      <c r="E8" s="51"/>
      <c r="F8" s="51"/>
      <c r="G8" s="51"/>
      <c r="H8" s="51"/>
      <c r="I8" s="51"/>
      <c r="J8" s="51"/>
    </row>
    <row r="9" spans="2:12" x14ac:dyDescent="0.2">
      <c r="B9" s="6"/>
      <c r="C9" s="6"/>
      <c r="D9" s="6"/>
      <c r="E9" s="6"/>
      <c r="F9" s="6"/>
      <c r="G9" s="6"/>
    </row>
    <row r="10" spans="2:12" x14ac:dyDescent="0.2">
      <c r="B10" s="10" t="s">
        <v>13</v>
      </c>
      <c r="C10" s="9"/>
      <c r="D10" s="9"/>
      <c r="E10" s="9"/>
      <c r="F10" s="9"/>
      <c r="G10" s="9"/>
      <c r="K10" s="35" t="s">
        <v>58</v>
      </c>
    </row>
    <row r="11" spans="2:12" x14ac:dyDescent="0.2">
      <c r="C11" t="s">
        <v>0</v>
      </c>
      <c r="E11" s="15">
        <v>12</v>
      </c>
      <c r="F11" s="39" t="s">
        <v>1</v>
      </c>
      <c r="K11" s="37">
        <f>IF(E11&lt;12,"Non subsidiable",IF(E11&gt;36,36,E11))</f>
        <v>12</v>
      </c>
    </row>
    <row r="12" spans="2:12" x14ac:dyDescent="0.2">
      <c r="C12" t="s">
        <v>2</v>
      </c>
      <c r="E12" s="16">
        <v>2</v>
      </c>
      <c r="F12" s="39" t="s">
        <v>10</v>
      </c>
      <c r="K12" s="37">
        <f>IF(K11="Non subsidiable","Revoir Nb élèves",IF(K11/E12&gt;9,"Revoir Nb encadrants prat.",IF(K11/E12&lt;6,"Revoir Nb encadrants prat.",E12)))</f>
        <v>2</v>
      </c>
    </row>
    <row r="13" spans="2:12" x14ac:dyDescent="0.2">
      <c r="C13" t="s">
        <v>3</v>
      </c>
      <c r="E13" s="15">
        <v>50</v>
      </c>
      <c r="F13" s="39" t="s">
        <v>65</v>
      </c>
      <c r="K13" s="38">
        <f>IF(E13&gt;80, "Non subsidiable",IF(E13&lt;40,"Non subsidiable",IF(120-E14&lt;40,"Revoir Nb heures prat.",IF(E13+E14&gt;120,(120-E14),E13))))</f>
        <v>50</v>
      </c>
      <c r="L13" s="40" t="str">
        <f>IF(120-E14&lt;40,"Valeur non adaptable",IF(E13+E14&gt;120,"Valeur adaptée",""))</f>
        <v/>
      </c>
    </row>
    <row r="14" spans="2:12" x14ac:dyDescent="0.2">
      <c r="C14" t="s">
        <v>4</v>
      </c>
      <c r="E14" s="15">
        <v>50</v>
      </c>
      <c r="F14" s="39" t="s">
        <v>65</v>
      </c>
      <c r="K14" s="38">
        <f>IF(E13&gt;80,"Revoir Nb heures théorie",IF(E14&gt;80,"Non subsidiable",IF(E14&lt;40,"Non subsidiable",E14)))</f>
        <v>50</v>
      </c>
    </row>
    <row r="15" spans="2:12" s="28" customFormat="1" x14ac:dyDescent="0.2">
      <c r="C15" s="28" t="s">
        <v>57</v>
      </c>
      <c r="E15" s="28">
        <f>E13+E14</f>
        <v>100</v>
      </c>
      <c r="F15" s="39" t="s">
        <v>61</v>
      </c>
      <c r="K15" s="38">
        <f>IF(E15&lt;100,"Non subsidiable",IF(E15&gt;120,120,E15))</f>
        <v>100</v>
      </c>
      <c r="L15" s="28" t="str">
        <f>IF(120-E14&lt;40,"Valeur non adaptable",IF(E15+E16&gt;120,"Valeur adaptée",""))</f>
        <v/>
      </c>
    </row>
    <row r="16" spans="2:12" s="28" customFormat="1" x14ac:dyDescent="0.2">
      <c r="F16" s="39" t="s">
        <v>62</v>
      </c>
      <c r="K16" s="36"/>
    </row>
    <row r="17" spans="2:11" x14ac:dyDescent="0.2">
      <c r="B17" s="1" t="s">
        <v>14</v>
      </c>
    </row>
    <row r="18" spans="2:11" x14ac:dyDescent="0.2">
      <c r="C18" t="s">
        <v>11</v>
      </c>
      <c r="E18" t="s">
        <v>12</v>
      </c>
    </row>
    <row r="20" spans="2:11" x14ac:dyDescent="0.2">
      <c r="B20" t="s">
        <v>17</v>
      </c>
      <c r="C20" s="2">
        <v>1250</v>
      </c>
      <c r="D20" s="12" t="s">
        <v>19</v>
      </c>
      <c r="E20" s="3">
        <v>1250</v>
      </c>
      <c r="F20" s="4"/>
    </row>
    <row r="21" spans="2:11" x14ac:dyDescent="0.2">
      <c r="B21" t="s">
        <v>5</v>
      </c>
      <c r="C21" s="2">
        <v>15</v>
      </c>
      <c r="D21" s="12" t="s">
        <v>18</v>
      </c>
      <c r="E21" s="5">
        <f>IF((E13+E14)&gt;120,300,IF(K15="non subsidiable","Non subsidiable",((E13+E14)-100)*C21))</f>
        <v>0</v>
      </c>
      <c r="F21" t="s">
        <v>55</v>
      </c>
    </row>
    <row r="22" spans="2:11" x14ac:dyDescent="0.2">
      <c r="B22" t="s">
        <v>6</v>
      </c>
      <c r="C22" s="2">
        <v>43</v>
      </c>
      <c r="D22" s="12" t="s">
        <v>18</v>
      </c>
      <c r="E22" s="5">
        <f>IF(K13="Revoir Nb heures prat.","Revoir Nb heures prat.",IF(K13="Non subsidiable","Non subsidiable",$C22*K$13))</f>
        <v>2150</v>
      </c>
    </row>
    <row r="23" spans="2:11" x14ac:dyDescent="0.2">
      <c r="B23" t="s">
        <v>7</v>
      </c>
      <c r="C23" s="2">
        <v>43</v>
      </c>
      <c r="D23" s="12" t="s">
        <v>18</v>
      </c>
      <c r="E23" s="5">
        <f>IF(K14="Non subsidiable","Non subsidiable",IF(K12="Revoir Nb encadrants prat.","Revoir Nb encadrants prat.",$C23*E12*E14))</f>
        <v>4300</v>
      </c>
    </row>
    <row r="24" spans="2:11" x14ac:dyDescent="0.2">
      <c r="E24" s="5"/>
    </row>
    <row r="25" spans="2:11" ht="25.2" x14ac:dyDescent="0.2">
      <c r="B25" s="11" t="s">
        <v>15</v>
      </c>
      <c r="C25" t="s">
        <v>16</v>
      </c>
      <c r="E25" s="41">
        <f>IF(K12="Revoir Nb élèves","Non subsidiable",IF(K13="Non subsidiable","Non subsidiable",IF(K14="Non subsidiable","Non subsidiable",IF(K15="Non subsidiable","Non subsidiable",IF(K12="Revoir Nb encadrants prat.","Non subsidiable",SUM(E20:E23))))))</f>
        <v>7700</v>
      </c>
      <c r="F25" s="12"/>
    </row>
    <row r="26" spans="2:11" x14ac:dyDescent="0.2">
      <c r="E26" s="42"/>
    </row>
    <row r="27" spans="2:11" s="13" customFormat="1" ht="12" thickBot="1" x14ac:dyDescent="0.25">
      <c r="E27" s="43"/>
      <c r="K27" s="44"/>
    </row>
    <row r="28" spans="2:11" s="17" customFormat="1" ht="11.4" x14ac:dyDescent="0.2">
      <c r="K28" s="45"/>
    </row>
    <row r="29" spans="2:11" s="19" customFormat="1" ht="13.2" x14ac:dyDescent="0.25">
      <c r="B29" s="19" t="s">
        <v>37</v>
      </c>
      <c r="K29" s="48"/>
    </row>
    <row r="30" spans="2:11" s="20" customFormat="1" ht="13.2" x14ac:dyDescent="0.25">
      <c r="K30" s="49"/>
    </row>
    <row r="31" spans="2:11" s="20" customFormat="1" ht="15.6" x14ac:dyDescent="0.25">
      <c r="B31" s="33" t="s">
        <v>38</v>
      </c>
      <c r="K31" s="49"/>
    </row>
    <row r="32" spans="2:11" s="20" customFormat="1" ht="13.2" x14ac:dyDescent="0.25">
      <c r="B32" s="33" t="s">
        <v>25</v>
      </c>
      <c r="K32" s="49"/>
    </row>
    <row r="33" spans="2:11" s="20" customFormat="1" ht="15.6" x14ac:dyDescent="0.25">
      <c r="B33" s="21" t="s">
        <v>39</v>
      </c>
      <c r="K33" s="49"/>
    </row>
    <row r="34" spans="2:11" s="20" customFormat="1" ht="15.6" x14ac:dyDescent="0.25">
      <c r="B34" s="21" t="s">
        <v>40</v>
      </c>
      <c r="K34" s="49"/>
    </row>
    <row r="35" spans="2:11" s="20" customFormat="1" ht="15.6" x14ac:dyDescent="0.25">
      <c r="B35" s="21" t="s">
        <v>41</v>
      </c>
      <c r="K35" s="49"/>
    </row>
    <row r="36" spans="2:11" s="20" customFormat="1" ht="15.6" x14ac:dyDescent="0.25">
      <c r="B36" s="21" t="s">
        <v>42</v>
      </c>
      <c r="K36" s="49"/>
    </row>
    <row r="37" spans="2:11" s="20" customFormat="1" ht="15.6" x14ac:dyDescent="0.25">
      <c r="B37" s="21" t="s">
        <v>43</v>
      </c>
      <c r="K37" s="49"/>
    </row>
    <row r="38" spans="2:11" s="20" customFormat="1" ht="15.6" x14ac:dyDescent="0.25">
      <c r="B38" s="21" t="s">
        <v>44</v>
      </c>
      <c r="K38" s="49"/>
    </row>
    <row r="39" spans="2:11" s="20" customFormat="1" ht="15.6" x14ac:dyDescent="0.25">
      <c r="B39" s="21" t="s">
        <v>45</v>
      </c>
      <c r="K39" s="49"/>
    </row>
    <row r="40" spans="2:11" s="20" customFormat="1" ht="13.2" x14ac:dyDescent="0.25">
      <c r="B40" s="22"/>
      <c r="K40" s="49"/>
    </row>
    <row r="41" spans="2:11" s="20" customFormat="1" ht="15.6" x14ac:dyDescent="0.25">
      <c r="B41" s="32" t="s">
        <v>46</v>
      </c>
      <c r="K41" s="49"/>
    </row>
    <row r="42" spans="2:11" s="20" customFormat="1" ht="15.6" x14ac:dyDescent="0.25">
      <c r="B42" s="24" t="s">
        <v>47</v>
      </c>
      <c r="K42" s="49"/>
    </row>
    <row r="43" spans="2:11" s="20" customFormat="1" ht="13.2" x14ac:dyDescent="0.25">
      <c r="B43" s="25" t="s">
        <v>26</v>
      </c>
      <c r="K43" s="49"/>
    </row>
    <row r="44" spans="2:11" s="20" customFormat="1" ht="13.2" x14ac:dyDescent="0.25">
      <c r="B44" s="26" t="s">
        <v>27</v>
      </c>
      <c r="K44" s="49"/>
    </row>
    <row r="45" spans="2:11" s="20" customFormat="1" ht="13.2" x14ac:dyDescent="0.25">
      <c r="B45" s="27" t="s">
        <v>28</v>
      </c>
      <c r="K45" s="49"/>
    </row>
    <row r="46" spans="2:11" s="20" customFormat="1" ht="13.2" x14ac:dyDescent="0.25">
      <c r="B46" s="27" t="s">
        <v>29</v>
      </c>
      <c r="K46" s="49"/>
    </row>
    <row r="47" spans="2:11" s="20" customFormat="1" ht="13.2" x14ac:dyDescent="0.25">
      <c r="B47" s="26" t="s">
        <v>30</v>
      </c>
      <c r="K47" s="49"/>
    </row>
    <row r="48" spans="2:11" s="20" customFormat="1" ht="13.2" x14ac:dyDescent="0.25">
      <c r="B48" s="27" t="s">
        <v>31</v>
      </c>
      <c r="K48" s="49"/>
    </row>
    <row r="49" spans="2:11" s="28" customFormat="1" ht="13.2" x14ac:dyDescent="0.2">
      <c r="B49" s="27" t="s">
        <v>29</v>
      </c>
      <c r="K49" s="36"/>
    </row>
    <row r="50" spans="2:11" s="28" customFormat="1" ht="15.6" x14ac:dyDescent="0.2">
      <c r="B50" s="29" t="s">
        <v>48</v>
      </c>
      <c r="K50" s="36"/>
    </row>
    <row r="51" spans="2:11" s="28" customFormat="1" ht="15.6" x14ac:dyDescent="0.2">
      <c r="B51" s="29" t="s">
        <v>49</v>
      </c>
      <c r="K51" s="36"/>
    </row>
    <row r="52" spans="2:11" s="28" customFormat="1" ht="15.6" x14ac:dyDescent="0.25">
      <c r="B52" s="23" t="s">
        <v>56</v>
      </c>
      <c r="K52" s="36"/>
    </row>
    <row r="53" spans="2:11" s="28" customFormat="1" ht="15.6" x14ac:dyDescent="0.25">
      <c r="B53" s="24" t="s">
        <v>50</v>
      </c>
      <c r="K53" s="36"/>
    </row>
    <row r="54" spans="2:11" s="28" customFormat="1" ht="13.2" x14ac:dyDescent="0.25">
      <c r="B54" s="26" t="s">
        <v>32</v>
      </c>
      <c r="K54" s="36"/>
    </row>
    <row r="55" spans="2:11" s="28" customFormat="1" ht="13.2" x14ac:dyDescent="0.25">
      <c r="B55" s="26" t="s">
        <v>33</v>
      </c>
      <c r="K55" s="36"/>
    </row>
    <row r="56" spans="2:11" s="28" customFormat="1" ht="13.2" x14ac:dyDescent="0.25">
      <c r="B56" s="26" t="s">
        <v>34</v>
      </c>
      <c r="K56" s="36"/>
    </row>
    <row r="57" spans="2:11" s="28" customFormat="1" ht="13.2" x14ac:dyDescent="0.25">
      <c r="B57" s="26" t="s">
        <v>35</v>
      </c>
      <c r="K57" s="36"/>
    </row>
    <row r="58" spans="2:11" s="28" customFormat="1" ht="13.2" x14ac:dyDescent="0.25">
      <c r="B58" s="26" t="s">
        <v>36</v>
      </c>
      <c r="K58" s="36"/>
    </row>
    <row r="59" spans="2:11" s="28" customFormat="1" ht="15.6" x14ac:dyDescent="0.25">
      <c r="B59" s="30" t="s">
        <v>51</v>
      </c>
      <c r="K59" s="36"/>
    </row>
    <row r="60" spans="2:11" s="28" customFormat="1" ht="15.6" x14ac:dyDescent="0.25">
      <c r="B60" s="31" t="s">
        <v>52</v>
      </c>
      <c r="K60" s="36"/>
    </row>
  </sheetData>
  <sheetProtection algorithmName="SHA-512" hashValue="HQwd1zRxh65HLiAsxY1A4vu3fVVLeR++f0Q1azAqfwsxXN6hlkdRD5pR7SWHrfWtYu45xQM+SKqD8Mal1rCCdw==" saltValue="LSQIeRcPuLyz5oWJZCam/A==" spinCount="100000" sheet="1" objects="1" scenarios="1"/>
  <mergeCells count="2">
    <mergeCell ref="B6:J6"/>
    <mergeCell ref="B8:J8"/>
  </mergeCells>
  <conditionalFormatting sqref="E15">
    <cfRule type="cellIs" dxfId="33" priority="18" operator="greaterThan">
      <formula>120</formula>
    </cfRule>
  </conditionalFormatting>
  <conditionalFormatting sqref="E21">
    <cfRule type="cellIs" dxfId="32" priority="22" operator="equal">
      <formula>"Non subsidiable"</formula>
    </cfRule>
    <cfRule type="cellIs" dxfId="31" priority="27" operator="lessThan">
      <formula>0</formula>
    </cfRule>
  </conditionalFormatting>
  <conditionalFormatting sqref="E22">
    <cfRule type="cellIs" dxfId="30" priority="2" operator="equal">
      <formula>"Revoir Nb heures prat."</formula>
    </cfRule>
    <cfRule type="cellIs" dxfId="29" priority="23" operator="equal">
      <formula>"non subsidiable"</formula>
    </cfRule>
  </conditionalFormatting>
  <conditionalFormatting sqref="E23">
    <cfRule type="cellIs" dxfId="28" priority="5" operator="equal">
      <formula>"Non subsidiable"</formula>
    </cfRule>
    <cfRule type="cellIs" dxfId="27" priority="16" operator="equal">
      <formula>"Revoir Nb encadrants prat."</formula>
    </cfRule>
  </conditionalFormatting>
  <conditionalFormatting sqref="E25">
    <cfRule type="cellIs" dxfId="26" priority="21" operator="equal">
      <formula>"Non subsidiable"</formula>
    </cfRule>
  </conditionalFormatting>
  <conditionalFormatting sqref="E25:E27">
    <cfRule type="cellIs" dxfId="25" priority="4" operator="equal">
      <formula>"Revoir Nb encadrants prat."</formula>
    </cfRule>
  </conditionalFormatting>
  <conditionalFormatting sqref="E27">
    <cfRule type="cellIs" dxfId="24" priority="1" operator="equal">
      <formula>"Non subsidiable"</formula>
    </cfRule>
  </conditionalFormatting>
  <conditionalFormatting sqref="K11">
    <cfRule type="cellIs" dxfId="23" priority="32" operator="equal">
      <formula>"Non subsidiable"</formula>
    </cfRule>
  </conditionalFormatting>
  <conditionalFormatting sqref="K11:K14">
    <cfRule type="cellIs" dxfId="22" priority="26" operator="equal">
      <formula>"Non subsidiable"</formula>
    </cfRule>
  </conditionalFormatting>
  <conditionalFormatting sqref="K12">
    <cfRule type="cellIs" dxfId="21" priority="9" operator="equal">
      <formula>"Revoir Nb élèves"</formula>
    </cfRule>
    <cfRule type="cellIs" dxfId="20" priority="24" operator="equal">
      <formula>"Revoir Nb encadrants prat."</formula>
    </cfRule>
  </conditionalFormatting>
  <conditionalFormatting sqref="K13">
    <cfRule type="cellIs" dxfId="19" priority="6" operator="equal">
      <formula>"Revoir Nb heures prat."</formula>
    </cfRule>
  </conditionalFormatting>
  <conditionalFormatting sqref="K14">
    <cfRule type="cellIs" dxfId="18" priority="3" operator="equal">
      <formula>"Revoir Nb heures théorie"</formula>
    </cfRule>
  </conditionalFormatting>
  <conditionalFormatting sqref="K15:K16">
    <cfRule type="containsText" dxfId="17" priority="28" operator="containsText" text="Non subsidiable">
      <formula>NOT(ISERROR(SEARCH("Non subsidiable",K15)))</formula>
    </cfRule>
  </conditionalFormatting>
  <conditionalFormatting sqref="L13">
    <cfRule type="cellIs" dxfId="16" priority="8" operator="equal">
      <formula>"Valeur non adaptable"</formula>
    </cfRule>
    <cfRule type="cellIs" dxfId="15" priority="10" operator="equal">
      <formula>"Valeur adaptée"</formula>
    </cfRule>
  </conditionalFormatting>
  <conditionalFormatting sqref="L15">
    <cfRule type="cellIs" dxfId="14" priority="7" operator="equal">
      <formula>"Valeur non adaptable"</formula>
    </cfRule>
    <cfRule type="cellIs" dxfId="13" priority="12" operator="equal">
      <formula>"Valeur adaptée"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10" scale="85" orientation="landscape" horizontalDpi="4294967292" vertic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L50"/>
  <sheetViews>
    <sheetView topLeftCell="B1" zoomScale="150" workbookViewId="0">
      <selection activeCell="G32" sqref="G32"/>
    </sheetView>
  </sheetViews>
  <sheetFormatPr baseColWidth="10" defaultRowHeight="12.6" x14ac:dyDescent="0.2"/>
  <cols>
    <col min="1" max="1" width="4" customWidth="1"/>
    <col min="2" max="2" width="28.36328125" bestFit="1" customWidth="1"/>
    <col min="3" max="3" width="8.6328125" bestFit="1" customWidth="1"/>
    <col min="4" max="4" width="10.6328125" bestFit="1" customWidth="1"/>
    <col min="5" max="5" width="13.453125" bestFit="1" customWidth="1"/>
    <col min="6" max="8" width="7.7265625" customWidth="1"/>
    <col min="10" max="10" width="4.453125" customWidth="1"/>
    <col min="11" max="11" width="15.90625" style="34" bestFit="1" customWidth="1"/>
    <col min="12" max="12" width="13.7265625" bestFit="1" customWidth="1"/>
  </cols>
  <sheetData>
    <row r="6" spans="1:12" x14ac:dyDescent="0.2">
      <c r="B6" s="50" t="s">
        <v>67</v>
      </c>
      <c r="C6" s="50"/>
      <c r="D6" s="50"/>
      <c r="E6" s="50"/>
      <c r="F6" s="50"/>
      <c r="G6" s="50"/>
      <c r="H6" s="50"/>
      <c r="I6" s="50"/>
      <c r="J6" s="50"/>
    </row>
    <row r="7" spans="1:12" x14ac:dyDescent="0.2">
      <c r="B7" s="7"/>
      <c r="C7" s="7"/>
      <c r="D7" s="7"/>
      <c r="E7" s="7"/>
      <c r="F7" s="7"/>
      <c r="G7" s="7"/>
    </row>
    <row r="8" spans="1:12" x14ac:dyDescent="0.2">
      <c r="A8" s="51" t="s">
        <v>9</v>
      </c>
      <c r="B8" s="51"/>
      <c r="C8" s="51"/>
      <c r="D8" s="51"/>
      <c r="E8" s="51"/>
      <c r="F8" s="51"/>
      <c r="G8" s="51"/>
      <c r="H8" s="51"/>
      <c r="I8" s="51"/>
      <c r="J8" s="51"/>
    </row>
    <row r="9" spans="1:12" x14ac:dyDescent="0.2">
      <c r="B9" s="7"/>
      <c r="C9" s="7"/>
      <c r="D9" s="7"/>
      <c r="E9" s="7"/>
      <c r="F9" s="7"/>
      <c r="G9" s="7"/>
    </row>
    <row r="10" spans="1:12" x14ac:dyDescent="0.2">
      <c r="B10" s="10" t="s">
        <v>20</v>
      </c>
      <c r="C10" s="9"/>
      <c r="D10" s="9"/>
      <c r="E10" s="9"/>
      <c r="F10" s="9"/>
      <c r="G10" s="9"/>
      <c r="K10" s="35" t="s">
        <v>58</v>
      </c>
    </row>
    <row r="11" spans="1:12" x14ac:dyDescent="0.2">
      <c r="C11" t="s">
        <v>0</v>
      </c>
      <c r="E11" s="15">
        <v>8</v>
      </c>
      <c r="F11" s="39" t="s">
        <v>8</v>
      </c>
      <c r="K11" s="38">
        <f>IF(E11&lt;8,"Non subsidiable",IF(E11&gt;36,36,E11))</f>
        <v>8</v>
      </c>
    </row>
    <row r="12" spans="1:12" x14ac:dyDescent="0.2">
      <c r="C12" t="s">
        <v>2</v>
      </c>
      <c r="E12" s="16">
        <v>1</v>
      </c>
      <c r="F12" s="39" t="s">
        <v>60</v>
      </c>
      <c r="K12" s="37">
        <f>IF(K11="Non subsidiable","Revoir Nb élèves",IF(K11/E12&gt;9,"Revoir Nb encadrants prat.",IF(K11/E12&lt;5,"Revoir Nb encadrants prat.",E12)))</f>
        <v>1</v>
      </c>
    </row>
    <row r="13" spans="1:12" x14ac:dyDescent="0.2">
      <c r="C13" t="s">
        <v>3</v>
      </c>
      <c r="E13" s="16">
        <v>12</v>
      </c>
      <c r="F13" s="39" t="s">
        <v>23</v>
      </c>
      <c r="K13" s="38">
        <f>IF(E13&lt;12,"Non subsidiable",12)</f>
        <v>12</v>
      </c>
      <c r="L13" s="39" t="str">
        <f>IF(E13&gt;12,"Valeur adaptée","")</f>
        <v/>
      </c>
    </row>
    <row r="14" spans="1:12" x14ac:dyDescent="0.2">
      <c r="C14" t="s">
        <v>4</v>
      </c>
      <c r="E14" s="16">
        <v>3</v>
      </c>
      <c r="F14" s="39" t="s">
        <v>24</v>
      </c>
      <c r="K14" s="38">
        <f>IF(E14&lt;3,"Non subsidiable",3)</f>
        <v>3</v>
      </c>
      <c r="L14" s="39" t="str">
        <f>IF(E15&gt;15,"Valeur adaptée","")</f>
        <v/>
      </c>
    </row>
    <row r="15" spans="1:12" x14ac:dyDescent="0.2">
      <c r="C15" t="s">
        <v>59</v>
      </c>
      <c r="E15" s="8">
        <f>E13+E14</f>
        <v>15</v>
      </c>
      <c r="F15" s="39" t="s">
        <v>63</v>
      </c>
      <c r="K15" s="38">
        <f>IF(E15&lt;15,"Non subsidiable",IF(E15&gt;15,15,E15))</f>
        <v>15</v>
      </c>
      <c r="L15" s="39" t="str">
        <f>IF(E15&gt;15,"Valeur adaptée","")</f>
        <v/>
      </c>
    </row>
    <row r="16" spans="1:12" s="28" customFormat="1" x14ac:dyDescent="0.2">
      <c r="F16" s="39" t="s">
        <v>64</v>
      </c>
      <c r="K16" s="36"/>
    </row>
    <row r="17" spans="2:11" s="1" customFormat="1" x14ac:dyDescent="0.2">
      <c r="B17" s="1" t="s">
        <v>21</v>
      </c>
      <c r="K17" s="35"/>
    </row>
    <row r="18" spans="2:11" x14ac:dyDescent="0.2">
      <c r="C18" t="s">
        <v>11</v>
      </c>
      <c r="E18" t="s">
        <v>12</v>
      </c>
    </row>
    <row r="20" spans="2:11" x14ac:dyDescent="0.2">
      <c r="B20" t="s">
        <v>17</v>
      </c>
      <c r="C20" s="2">
        <v>187</v>
      </c>
      <c r="D20" s="12" t="s">
        <v>19</v>
      </c>
      <c r="E20" s="3">
        <v>187</v>
      </c>
      <c r="F20" s="4"/>
    </row>
    <row r="21" spans="2:11" x14ac:dyDescent="0.2">
      <c r="B21" t="s">
        <v>6</v>
      </c>
      <c r="C21" s="2">
        <v>43</v>
      </c>
      <c r="D21" s="12" t="s">
        <v>18</v>
      </c>
      <c r="E21" s="5">
        <f>IF(K13="Non subsidiable","Non subsidiable",$C21*12)</f>
        <v>516</v>
      </c>
    </row>
    <row r="22" spans="2:11" x14ac:dyDescent="0.2">
      <c r="B22" t="s">
        <v>7</v>
      </c>
      <c r="C22" s="2">
        <v>43</v>
      </c>
      <c r="D22" s="12" t="s">
        <v>18</v>
      </c>
      <c r="E22" s="5">
        <f>IF(K14="Non subsidiable","Non subsidiable",IF(K12="Revoir Nb encadrants prat.","Revoir Nb encadrants prat.",$C22*3*E12))</f>
        <v>129</v>
      </c>
    </row>
    <row r="23" spans="2:11" x14ac:dyDescent="0.2">
      <c r="E23" s="5"/>
    </row>
    <row r="24" spans="2:11" ht="25.2" x14ac:dyDescent="0.2">
      <c r="B24" s="11" t="s">
        <v>15</v>
      </c>
      <c r="E24" s="41">
        <f>IF(K11="Non subsidiable","Non subsidiable",IF(K13="Non subsidiable","Non subsidiable",IF(K14="Non subsidiable","Non subsidiable",IF(K15="Non subsidiable","Non subsidiable",IF(K12="Revoir Nb encadrants prat.","Non subsidiable",SUM(E20:E22))))))</f>
        <v>832</v>
      </c>
    </row>
    <row r="25" spans="2:11" x14ac:dyDescent="0.2">
      <c r="B25" t="s">
        <v>22</v>
      </c>
    </row>
    <row r="26" spans="2:11" s="13" customFormat="1" ht="12" thickBot="1" x14ac:dyDescent="0.25">
      <c r="K26" s="44"/>
    </row>
    <row r="27" spans="2:11" s="17" customFormat="1" ht="11.4" x14ac:dyDescent="0.2">
      <c r="K27" s="45"/>
    </row>
    <row r="28" spans="2:11" s="14" customFormat="1" ht="13.2" x14ac:dyDescent="0.25">
      <c r="B28" s="19" t="s">
        <v>37</v>
      </c>
      <c r="K28" s="46"/>
    </row>
    <row r="29" spans="2:11" s="13" customFormat="1" ht="13.2" x14ac:dyDescent="0.25">
      <c r="B29" s="20"/>
      <c r="K29" s="44"/>
    </row>
    <row r="30" spans="2:11" s="13" customFormat="1" ht="15.6" x14ac:dyDescent="0.25">
      <c r="B30" s="33" t="s">
        <v>38</v>
      </c>
      <c r="K30" s="44"/>
    </row>
    <row r="31" spans="2:11" s="13" customFormat="1" ht="13.2" x14ac:dyDescent="0.25">
      <c r="B31" s="33" t="s">
        <v>25</v>
      </c>
      <c r="K31" s="44"/>
    </row>
    <row r="32" spans="2:11" s="13" customFormat="1" ht="15.6" x14ac:dyDescent="0.25">
      <c r="B32" s="21" t="s">
        <v>39</v>
      </c>
      <c r="K32" s="44"/>
    </row>
    <row r="33" spans="2:11" s="13" customFormat="1" ht="15.6" x14ac:dyDescent="0.25">
      <c r="B33" s="21" t="s">
        <v>40</v>
      </c>
      <c r="K33" s="44"/>
    </row>
    <row r="34" spans="2:11" s="13" customFormat="1" ht="15.6" x14ac:dyDescent="0.25">
      <c r="B34" s="21" t="s">
        <v>41</v>
      </c>
      <c r="K34" s="44"/>
    </row>
    <row r="35" spans="2:11" s="13" customFormat="1" ht="15.6" x14ac:dyDescent="0.25">
      <c r="B35" s="21" t="s">
        <v>42</v>
      </c>
      <c r="K35" s="44"/>
    </row>
    <row r="36" spans="2:11" s="13" customFormat="1" ht="15.6" x14ac:dyDescent="0.25">
      <c r="B36" s="21" t="s">
        <v>53</v>
      </c>
      <c r="K36" s="44"/>
    </row>
    <row r="37" spans="2:11" s="13" customFormat="1" ht="13.2" x14ac:dyDescent="0.25">
      <c r="B37" s="20"/>
      <c r="K37" s="44"/>
    </row>
    <row r="38" spans="2:11" s="18" customFormat="1" ht="15.6" x14ac:dyDescent="0.25">
      <c r="B38" s="32" t="s">
        <v>46</v>
      </c>
      <c r="K38" s="47"/>
    </row>
    <row r="39" spans="2:11" s="18" customFormat="1" ht="15.6" x14ac:dyDescent="0.25">
      <c r="B39" s="24" t="s">
        <v>47</v>
      </c>
      <c r="K39" s="47"/>
    </row>
    <row r="40" spans="2:11" ht="13.2" x14ac:dyDescent="0.25">
      <c r="B40" s="25" t="s">
        <v>26</v>
      </c>
    </row>
    <row r="41" spans="2:11" ht="13.2" x14ac:dyDescent="0.25">
      <c r="B41" s="26" t="s">
        <v>27</v>
      </c>
    </row>
    <row r="42" spans="2:11" ht="13.2" x14ac:dyDescent="0.2">
      <c r="B42" s="27" t="s">
        <v>28</v>
      </c>
    </row>
    <row r="43" spans="2:11" ht="13.2" x14ac:dyDescent="0.2">
      <c r="B43" s="27" t="s">
        <v>29</v>
      </c>
    </row>
    <row r="44" spans="2:11" ht="13.2" x14ac:dyDescent="0.25">
      <c r="B44" s="26" t="s">
        <v>30</v>
      </c>
    </row>
    <row r="45" spans="2:11" ht="13.2" x14ac:dyDescent="0.2">
      <c r="B45" s="27" t="s">
        <v>31</v>
      </c>
    </row>
    <row r="46" spans="2:11" ht="13.2" x14ac:dyDescent="0.2">
      <c r="B46" s="27" t="s">
        <v>29</v>
      </c>
    </row>
    <row r="47" spans="2:11" ht="15.6" x14ac:dyDescent="0.2">
      <c r="B47" s="29" t="s">
        <v>48</v>
      </c>
    </row>
    <row r="48" spans="2:11" ht="15.6" x14ac:dyDescent="0.2">
      <c r="B48" s="29" t="s">
        <v>49</v>
      </c>
    </row>
    <row r="49" spans="2:2" ht="15.6" x14ac:dyDescent="0.25">
      <c r="B49" s="23" t="s">
        <v>56</v>
      </c>
    </row>
    <row r="50" spans="2:2" ht="15.6" x14ac:dyDescent="0.25">
      <c r="B50" s="31" t="s">
        <v>54</v>
      </c>
    </row>
  </sheetData>
  <sheetProtection algorithmName="SHA-512" hashValue="XRUl1stTexqRb5ZwsPiWi/aN2XAJmPE4G4iGgu50J7BojPLjrNGppmRm0NxUKFnJ0Ee0sZ+GtEjnWkIH5uR2sw==" saltValue="b8bWaXXqhgLdci2Q1ui7IQ==" spinCount="100000" sheet="1" objects="1" scenarios="1"/>
  <mergeCells count="2">
    <mergeCell ref="B6:J6"/>
    <mergeCell ref="A8:J8"/>
  </mergeCells>
  <conditionalFormatting sqref="E15">
    <cfRule type="cellIs" dxfId="12" priority="1" operator="greaterThan">
      <formula>15</formula>
    </cfRule>
  </conditionalFormatting>
  <conditionalFormatting sqref="E21">
    <cfRule type="cellIs" dxfId="11" priority="14" operator="equal">
      <formula>"Non subsidiable"</formula>
    </cfRule>
  </conditionalFormatting>
  <conditionalFormatting sqref="E21:E22">
    <cfRule type="cellIs" dxfId="10" priority="7" operator="equal">
      <formula>"Revoir Nb encadrants prat."</formula>
    </cfRule>
  </conditionalFormatting>
  <conditionalFormatting sqref="E22">
    <cfRule type="cellIs" dxfId="9" priority="12" operator="equal">
      <formula>"non subsidiable"</formula>
    </cfRule>
  </conditionalFormatting>
  <conditionalFormatting sqref="E24">
    <cfRule type="cellIs" dxfId="8" priority="6" operator="equal">
      <formula>"Non subsidiable"</formula>
    </cfRule>
  </conditionalFormatting>
  <conditionalFormatting sqref="K11">
    <cfRule type="cellIs" dxfId="7" priority="11" operator="equal">
      <formula>"Non subsidiable"</formula>
    </cfRule>
  </conditionalFormatting>
  <conditionalFormatting sqref="K12">
    <cfRule type="cellIs" dxfId="6" priority="4" operator="equal">
      <formula>"Revoir Nb élèves"</formula>
    </cfRule>
    <cfRule type="cellIs" dxfId="5" priority="5" operator="equal">
      <formula>"non subsidiable"</formula>
    </cfRule>
    <cfRule type="cellIs" dxfId="4" priority="9" operator="equal">
      <formula>"Revoir Nb encadrants prat."</formula>
    </cfRule>
    <cfRule type="cellIs" dxfId="3" priority="10" operator="equal">
      <formula>"Revoir Nb encadrants pratiques"</formula>
    </cfRule>
  </conditionalFormatting>
  <conditionalFormatting sqref="K13:K14">
    <cfRule type="cellIs" dxfId="2" priority="3" operator="equal">
      <formula>"Revoir Nb heures théorie"</formula>
    </cfRule>
  </conditionalFormatting>
  <conditionalFormatting sqref="K13:K15">
    <cfRule type="cellIs" dxfId="1" priority="15" operator="equal">
      <formula>"Non subsidiable"</formula>
    </cfRule>
  </conditionalFormatting>
  <conditionalFormatting sqref="K14">
    <cfRule type="cellIs" dxfId="0" priority="2" operator="equal">
      <formula>"Revoir Nb heures pratique"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10" scale="86" orientation="landscape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subvention CB 2 ans</vt:lpstr>
      <vt:lpstr>Calcul subvention CI seul</vt:lpstr>
      <vt:lpstr>'Calcul subvention CB 2 ans'!Zone_d_impression</vt:lpstr>
      <vt:lpstr>'Calcul subvention CI seul'!Zone_d_impression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 Jean-Marc</dc:creator>
  <cp:lastModifiedBy>CHEVAL Jean-Marc</cp:lastModifiedBy>
  <cp:lastPrinted>2024-03-26T17:20:28Z</cp:lastPrinted>
  <dcterms:created xsi:type="dcterms:W3CDTF">2016-05-17T15:59:46Z</dcterms:created>
  <dcterms:modified xsi:type="dcterms:W3CDTF">2025-02-17T18:42:13Z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2022-02-21T18:45:00Z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f31c1b2d-9859-44fd-bcfc-89ad5dc50ad4</vt:lpwstr>
  </property>
  <property fmtid="{D5CDD505-2E9C-101B-9397-08002B2CF9AE}" pid="8" name="MSIP_Label_e72a09c5-6e26-4737-a926-47ef1ab198ae_ContentBits">
    <vt:lpwstr>8</vt:lpwstr>
  </property>
</Properties>
</file>