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UB-A3000600\Dossiers\AII\Canevas\PBS\"/>
    </mc:Choice>
  </mc:AlternateContent>
  <xr:revisionPtr revIDLastSave="0" documentId="8_{D4FFBB0C-91B4-44F0-99EF-AD54E7CA7DCE}" xr6:coauthVersionLast="47" xr6:coauthVersionMax="47" xr10:uidLastSave="{00000000-0000-0000-0000-000000000000}"/>
  <bookViews>
    <workbookView xWindow="22015" yWindow="-104" windowWidth="22325" windowHeight="11924" xr2:uid="{77E2C949-7BFC-4029-8CC5-5C909351E5FA}"/>
  </bookViews>
  <sheets>
    <sheet name="Feuil1" sheetId="1" r:id="rId1"/>
  </sheets>
  <definedNames>
    <definedName name="_xlnm._FilterDatabase" localSheetId="0" hidden="1">Feuil1!$A$1:$I$179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1" l="1"/>
  <c r="P16" i="1"/>
  <c r="G103" i="1" l="1"/>
  <c r="G101" i="1"/>
  <c r="G84" i="1"/>
  <c r="I84" i="1" s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47" i="1"/>
  <c r="I48" i="1"/>
  <c r="I49" i="1"/>
  <c r="I50" i="1"/>
  <c r="I46" i="1"/>
  <c r="I38" i="1"/>
  <c r="I39" i="1"/>
  <c r="I40" i="1"/>
  <c r="I41" i="1"/>
  <c r="I42" i="1"/>
  <c r="I43" i="1"/>
  <c r="I44" i="1"/>
  <c r="I45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5" i="1"/>
  <c r="P14" i="1"/>
  <c r="P13" i="1"/>
  <c r="P12" i="1"/>
  <c r="P11" i="1"/>
  <c r="P10" i="1"/>
  <c r="P8" i="1"/>
  <c r="P7" i="1"/>
  <c r="P6" i="1"/>
  <c r="I7" i="1"/>
  <c r="I8" i="1"/>
  <c r="I9" i="1"/>
  <c r="I10" i="1"/>
  <c r="I12" i="1"/>
  <c r="I13" i="1"/>
  <c r="I14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6" i="1"/>
  <c r="G108" i="1"/>
  <c r="G123" i="1"/>
  <c r="G96" i="1"/>
  <c r="G15" i="1"/>
  <c r="I15" i="1" s="1"/>
  <c r="G55" i="1"/>
  <c r="G54" i="1"/>
  <c r="G11" i="1"/>
  <c r="I11" i="1" s="1"/>
  <c r="G79" i="1"/>
  <c r="G179" i="1"/>
  <c r="G114" i="1"/>
  <c r="G147" i="1"/>
  <c r="G148" i="1"/>
  <c r="G128" i="1"/>
  <c r="G159" i="1"/>
  <c r="G132" i="1"/>
  <c r="G144" i="1"/>
  <c r="G133" i="1"/>
  <c r="G129" i="1"/>
  <c r="G120" i="1"/>
  <c r="G127" i="1"/>
  <c r="G124" i="1"/>
  <c r="G151" i="1"/>
  <c r="G157" i="1"/>
  <c r="G139" i="1"/>
  <c r="G153" i="1"/>
  <c r="G137" i="1"/>
  <c r="G150" i="1"/>
  <c r="G140" i="1"/>
  <c r="G154" i="1"/>
  <c r="G136" i="1"/>
  <c r="G126" i="1"/>
  <c r="G80" i="1"/>
  <c r="G119" i="1"/>
  <c r="G152" i="1"/>
  <c r="G149" i="1"/>
  <c r="G155" i="1"/>
  <c r="G115" i="1"/>
  <c r="G160" i="1"/>
  <c r="G145" i="1"/>
  <c r="G104" i="1"/>
  <c r="G102" i="1"/>
  <c r="G99" i="1"/>
  <c r="P47" i="1" l="1"/>
  <c r="S8" i="1" s="1"/>
  <c r="I180" i="1"/>
  <c r="S7" i="1" s="1"/>
  <c r="S9" i="1" l="1"/>
  <c r="S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39992</author>
  </authors>
  <commentList>
    <comment ref="O6" authorId="0" shapeId="0" xr:uid="{A3BE4C87-FCC9-4AD6-A786-B4CFE2495D16}">
      <text>
        <r>
          <rPr>
            <b/>
            <sz val="9"/>
            <color indexed="81"/>
            <rFont val="Tahoma"/>
            <family val="2"/>
          </rPr>
          <t xml:space="preserve"> = Nombre de ruches</t>
        </r>
      </text>
    </comment>
  </commentList>
</comments>
</file>

<file path=xl/sharedStrings.xml><?xml version="1.0" encoding="utf-8"?>
<sst xmlns="http://schemas.openxmlformats.org/spreadsheetml/2006/main" count="564" uniqueCount="369">
  <si>
    <t xml:space="preserve">  Productions brutes standard  moyennes (EUR/ha) pour les productions végétales (Région wallonne)</t>
  </si>
  <si>
    <t xml:space="preserve">Désignation des productions  </t>
  </si>
  <si>
    <t>Productions brutes standard</t>
  </si>
  <si>
    <t>Nombre d'hectares</t>
  </si>
  <si>
    <t>Productions végétales</t>
  </si>
  <si>
    <t>Code DS</t>
  </si>
  <si>
    <t>Avoine d’hiver</t>
  </si>
  <si>
    <t>C110500</t>
  </si>
  <si>
    <t>Avoine de printemps</t>
  </si>
  <si>
    <t>Epeautre de printemps</t>
  </si>
  <si>
    <t>C110200</t>
  </si>
  <si>
    <t>Petit épeautre</t>
  </si>
  <si>
    <t>Epeautre d'hiver</t>
  </si>
  <si>
    <t>Froment d’hiver</t>
  </si>
  <si>
    <t>C110110</t>
  </si>
  <si>
    <t>Froment de printemps</t>
  </si>
  <si>
    <t>C110120</t>
  </si>
  <si>
    <t>Maïs grain</t>
  </si>
  <si>
    <t>C110600</t>
  </si>
  <si>
    <t>Orge d’hiver</t>
  </si>
  <si>
    <t>C110410</t>
  </si>
  <si>
    <t>Orge de printemps</t>
  </si>
  <si>
    <t>C110420</t>
  </si>
  <si>
    <t>Orge de brasserie</t>
  </si>
  <si>
    <t>D04</t>
  </si>
  <si>
    <t>Sarrasin</t>
  </si>
  <si>
    <t>D08</t>
  </si>
  <si>
    <t>Seigle d’hiver</t>
  </si>
  <si>
    <t>C110300</t>
  </si>
  <si>
    <t>Seigle de printemps</t>
  </si>
  <si>
    <t>Triticale d’hiver</t>
  </si>
  <si>
    <t>C110700</t>
  </si>
  <si>
    <t>Triticale de printemps</t>
  </si>
  <si>
    <t>Sorgho</t>
  </si>
  <si>
    <t>Quinoa</t>
  </si>
  <si>
    <t xml:space="preserve">Mélange de céréales d'hiver ( plus de 50%) et de  légumineuses (plus de 20%)  </t>
  </si>
  <si>
    <t xml:space="preserve">Mélange de céréales de printemps ( plus de 50%) et de  légumineuses (plus de 20%)  </t>
  </si>
  <si>
    <t xml:space="preserve">Mélange de céréales d'hiver uniquement  </t>
  </si>
  <si>
    <t xml:space="preserve">Mélange de céréales de printemps uniquement  </t>
  </si>
  <si>
    <t>Cultures fruitières annuelles - Fraises</t>
  </si>
  <si>
    <t>C172110</t>
  </si>
  <si>
    <t>Cultures fruitières annuelles - Framboises</t>
  </si>
  <si>
    <t>C230000</t>
  </si>
  <si>
    <r>
      <t xml:space="preserve">Cultures fruitière pluriannuelles-basses tiges </t>
    </r>
    <r>
      <rPr>
        <sz val="9"/>
        <rFont val="Calibri"/>
        <family val="2"/>
        <scheme val="minor"/>
      </rPr>
      <t>( plus de 250 arbres/ha)</t>
    </r>
    <r>
      <rPr>
        <sz val="9"/>
        <color rgb="FF231F20"/>
        <rFont val="Calibri"/>
        <family val="2"/>
        <scheme val="minor"/>
      </rPr>
      <t>*</t>
    </r>
  </si>
  <si>
    <t>C220000</t>
  </si>
  <si>
    <t>cultures fruitières pluriannuelles (pommes) - basses tiges</t>
  </si>
  <si>
    <t>cultures fruitières pluriannuelles (poires) - basses tiges</t>
  </si>
  <si>
    <t>cultures fruitières pluriannuelles (prunes) - basses tiges</t>
  </si>
  <si>
    <t>cultures fruitières pluriannuelles (cerises) - basses tiges</t>
  </si>
  <si>
    <t>Cultures permanentes sous serre*</t>
  </si>
  <si>
    <t>G07</t>
  </si>
  <si>
    <t>Cultures horticoles non-comestibles*</t>
  </si>
  <si>
    <t>D16_B_3</t>
  </si>
  <si>
    <t>Autres légumes plein air</t>
  </si>
  <si>
    <t>D14B_B_1</t>
  </si>
  <si>
    <t>&lt;1ha</t>
  </si>
  <si>
    <t>Autre LF cult plein champ</t>
  </si>
  <si>
    <t>D14A_B_2</t>
  </si>
  <si>
    <t>Autres plantes ornementales de plein air*</t>
  </si>
  <si>
    <t>C439900</t>
  </si>
  <si>
    <t>Autres fleurs et plantes ornementales</t>
  </si>
  <si>
    <t>Autres plantes ornementales sous serre</t>
  </si>
  <si>
    <t>Autres cultures de légumes sous serre</t>
  </si>
  <si>
    <t>D15_B_3</t>
  </si>
  <si>
    <t>Asperges (consommation au frais)</t>
  </si>
  <si>
    <t>C171240</t>
  </si>
  <si>
    <t>Asperges (transformation industrielle)</t>
  </si>
  <si>
    <t xml:space="preserve">Brocolis </t>
  </si>
  <si>
    <t>C171282</t>
  </si>
  <si>
    <t xml:space="preserve">Carotte ( non hâtive) </t>
  </si>
  <si>
    <t>C171032</t>
  </si>
  <si>
    <t>&lt; 5 ha</t>
  </si>
  <si>
    <t>Carottes pour l'industrie</t>
  </si>
  <si>
    <t>C171031</t>
  </si>
  <si>
    <t xml:space="preserve">Carotte ( hâtive) </t>
  </si>
  <si>
    <t>&lt; 5 ha??</t>
  </si>
  <si>
    <t>Carotte</t>
  </si>
  <si>
    <t>Céleri-branche</t>
  </si>
  <si>
    <t xml:space="preserve">Céleri à côtes </t>
  </si>
  <si>
    <t xml:space="preserve">Céleri-rave </t>
  </si>
  <si>
    <t>C171062</t>
  </si>
  <si>
    <t>Céleris raves pour l'industrie</t>
  </si>
  <si>
    <t>C171061</t>
  </si>
  <si>
    <t xml:space="preserve">Céleri vert </t>
  </si>
  <si>
    <t>C421200</t>
  </si>
  <si>
    <t>Céleris verts</t>
  </si>
  <si>
    <t>C171130</t>
  </si>
  <si>
    <t xml:space="preserve">Cerfeuil </t>
  </si>
  <si>
    <t>C171152</t>
  </si>
  <si>
    <t>Cerfeuil industrie</t>
  </si>
  <si>
    <t>C171151</t>
  </si>
  <si>
    <t>Champignons</t>
  </si>
  <si>
    <t>O030000</t>
  </si>
  <si>
    <t>x</t>
  </si>
  <si>
    <t>Chou-rave</t>
  </si>
  <si>
    <t>C171070</t>
  </si>
  <si>
    <t xml:space="preserve">Choux de Bruxelles </t>
  </si>
  <si>
    <t>C171262</t>
  </si>
  <si>
    <t>chou bxl indust.</t>
  </si>
  <si>
    <t>C171261</t>
  </si>
  <si>
    <t xml:space="preserve">Chou-fleur </t>
  </si>
  <si>
    <t>C171272</t>
  </si>
  <si>
    <t>Cons industrie</t>
  </si>
  <si>
    <t>C171271</t>
  </si>
  <si>
    <t>Choux – légumes (consommation au frais)</t>
  </si>
  <si>
    <t>C171302</t>
  </si>
  <si>
    <t>chou blanc indust.</t>
  </si>
  <si>
    <t>C171301</t>
  </si>
  <si>
    <t xml:space="preserve">Choux rouge </t>
  </si>
  <si>
    <t>C171292</t>
  </si>
  <si>
    <t>Chou rouge cons indust.</t>
  </si>
  <si>
    <t>C171291</t>
  </si>
  <si>
    <t xml:space="preserve">Chou blanc </t>
  </si>
  <si>
    <t>Chou frisé</t>
  </si>
  <si>
    <t xml:space="preserve">Chou de Milan </t>
  </si>
  <si>
    <t>Chou chinois</t>
  </si>
  <si>
    <t>Concombre</t>
  </si>
  <si>
    <t>C420300</t>
  </si>
  <si>
    <t>Courgettes ( consommation au frais)</t>
  </si>
  <si>
    <t>C420400</t>
  </si>
  <si>
    <t>C171320</t>
  </si>
  <si>
    <t xml:space="preserve">Courges butternut </t>
  </si>
  <si>
    <t xml:space="preserve">Echalotes </t>
  </si>
  <si>
    <t>C171050</t>
  </si>
  <si>
    <t>Endives de Bruxelles (pour la racine) (transformation industrielle)</t>
  </si>
  <si>
    <t>Endives (chicons)</t>
  </si>
  <si>
    <t xml:space="preserve">Epinards </t>
  </si>
  <si>
    <t>C171142</t>
  </si>
  <si>
    <t>épinards indust.</t>
  </si>
  <si>
    <t>C171141</t>
  </si>
  <si>
    <t xml:space="preserve">Fenouil ( de Florence) </t>
  </si>
  <si>
    <t>Fenouil</t>
  </si>
  <si>
    <t>C171210</t>
  </si>
  <si>
    <t>Fleurs et plantes ornementales sous serre</t>
  </si>
  <si>
    <t>D17</t>
  </si>
  <si>
    <t>Plants de fraisiers de plein air</t>
  </si>
  <si>
    <t>C172120</t>
  </si>
  <si>
    <t>Cultures fruitières annuelles- Fraises sous serres</t>
  </si>
  <si>
    <t>C450500</t>
  </si>
  <si>
    <t xml:space="preserve">Laitues pommées </t>
  </si>
  <si>
    <t>C420600</t>
  </si>
  <si>
    <t>Laitues pommées</t>
  </si>
  <si>
    <t>C171160</t>
  </si>
  <si>
    <t>Navette</t>
  </si>
  <si>
    <t>C120500</t>
  </si>
  <si>
    <t>Oignons (hâtifs)</t>
  </si>
  <si>
    <t>C171042</t>
  </si>
  <si>
    <t>oignon indust.</t>
  </si>
  <si>
    <t>C171041</t>
  </si>
  <si>
    <t>Oignons (non hâtifs)</t>
  </si>
  <si>
    <t>Pépinières de plants forestiers</t>
  </si>
  <si>
    <t>C210200</t>
  </si>
  <si>
    <t>Pépinières de plants fruitiers ou de plantes ornementales</t>
  </si>
  <si>
    <t>C210300</t>
  </si>
  <si>
    <t xml:space="preserve">Persil </t>
  </si>
  <si>
    <t>C171220</t>
  </si>
  <si>
    <t>Persil à grosse racine</t>
  </si>
  <si>
    <t>Plantes aromatiques</t>
  </si>
  <si>
    <t>C421500</t>
  </si>
  <si>
    <t>plantes aromatiques</t>
  </si>
  <si>
    <t>C120900</t>
  </si>
  <si>
    <t>Plantes médicinales</t>
  </si>
  <si>
    <t>Plantes vivaces ornementales de plein air</t>
  </si>
  <si>
    <t>C210130</t>
  </si>
  <si>
    <t xml:space="preserve">Poireau </t>
  </si>
  <si>
    <t>C171250</t>
  </si>
  <si>
    <t>Rhubarbe ( consommation au frais)</t>
  </si>
  <si>
    <t>C171200</t>
  </si>
  <si>
    <t>Rhubarbe ( transformation industrielle)</t>
  </si>
  <si>
    <t>Scaroles (consommation au frais)</t>
  </si>
  <si>
    <t>C171182</t>
  </si>
  <si>
    <t>Scarole industrie</t>
  </si>
  <si>
    <t>C171181</t>
  </si>
  <si>
    <t xml:space="preserve">Scorsonère </t>
  </si>
  <si>
    <t>C171091</t>
  </si>
  <si>
    <t>Tomates</t>
  </si>
  <si>
    <t>C420100</t>
  </si>
  <si>
    <t>Cultures maraîchères sous serres ou sous protection fixe</t>
  </si>
  <si>
    <t>C429900</t>
  </si>
  <si>
    <t>Vignes</t>
  </si>
  <si>
    <t>G06</t>
  </si>
  <si>
    <t>Ortie</t>
  </si>
  <si>
    <t>Autres légumes frais en culture de plein champ</t>
  </si>
  <si>
    <t>Angélique</t>
  </si>
  <si>
    <t>Houblon</t>
  </si>
  <si>
    <t>C120800</t>
  </si>
  <si>
    <t>Multiplication de semences en mode de production biologique*</t>
  </si>
  <si>
    <t>c121000</t>
  </si>
  <si>
    <r>
      <t xml:space="preserve">Cultures fruitière pluriannuelles-hautes tiges </t>
    </r>
    <r>
      <rPr>
        <sz val="9"/>
        <rFont val="Calibri"/>
        <family val="2"/>
        <scheme val="minor"/>
      </rPr>
      <t>( de 50 à 250 arbres/ha)</t>
    </r>
    <r>
      <rPr>
        <sz val="9"/>
        <color rgb="FF231F20"/>
        <rFont val="Calibri"/>
        <family val="2"/>
        <scheme val="minor"/>
      </rPr>
      <t>*</t>
    </r>
  </si>
  <si>
    <t xml:space="preserve"> Cultures fruitières pluriannuelles (cerises) -hautes tiges</t>
  </si>
  <si>
    <t>Cultures fruitières pluriannuelles (prunes) - hautes tiges</t>
  </si>
  <si>
    <t>Cultures fruitières pluriannuelles (pommes) -hautes tiges</t>
  </si>
  <si>
    <t xml:space="preserve"> Cultures fruitières pluriannuelles (poires) - hautes tiges</t>
  </si>
  <si>
    <t>Noisetier</t>
  </si>
  <si>
    <t>Noyer</t>
  </si>
  <si>
    <t>Colza d’hiver</t>
  </si>
  <si>
    <t>C120400</t>
  </si>
  <si>
    <t>Navette d’hiver (graines)</t>
  </si>
  <si>
    <t>Colza de printemps</t>
  </si>
  <si>
    <t>Navette de printemps (graines)</t>
  </si>
  <si>
    <t>Lin oléagineux</t>
  </si>
  <si>
    <t>C120320</t>
  </si>
  <si>
    <t>Tournesol</t>
  </si>
  <si>
    <t>C120600</t>
  </si>
  <si>
    <t>Autres oléagineux*</t>
  </si>
  <si>
    <t>Chanvre textile (culture soumise à autorisation préalable au semis)</t>
  </si>
  <si>
    <t>D340</t>
  </si>
  <si>
    <t>Chanvre non textile (culture soumise à autorisation préalable au semis)</t>
  </si>
  <si>
    <t>Lin textile</t>
  </si>
  <si>
    <t>C120310</t>
  </si>
  <si>
    <t>Pomme de terre (plants)</t>
  </si>
  <si>
    <t>C130000</t>
  </si>
  <si>
    <t>Pomme de terre (non hâtives)</t>
  </si>
  <si>
    <t>Pomme de terre féculière</t>
  </si>
  <si>
    <t>Pomme de terre hâtives</t>
  </si>
  <si>
    <t>Pomme de terre (primeur, arrachage avant le 20 juin)</t>
  </si>
  <si>
    <t>Prairie permanente (taux de couverture &gt; 90%), hors rotation depuis 5 ans****</t>
  </si>
  <si>
    <t>C300000</t>
  </si>
  <si>
    <t>Prairie permanente (taux de couverture &gt; 90%),avec contrat d’aide complémentaire environnemental, hors rotation depuis 5 ans****</t>
  </si>
  <si>
    <t>Prairie permanente (50%&lt;taux de couverture &lt;= 90%), hors rotation depuis 5 ans****</t>
  </si>
  <si>
    <t>Prairie permanente (50%&lt;taux de couverture &lt;= 90%), avec contrat d’aide complémentaire environnemental, hors rotation depuis 5 ans****</t>
  </si>
  <si>
    <t>Autres surfaces pâturées (taux de couverture &lt;= 50%), hors rotation depuis 5 ans****</t>
  </si>
  <si>
    <t xml:space="preserve"> /</t>
  </si>
  <si>
    <t>Autres surfaces pâturées (taux de couverture &lt;= 50%), avec contrat d’aide complémentaire environnemental, hors rotation depuis 5 ans****</t>
  </si>
  <si>
    <t>Prairie temporaire (plus de 50 % graminées)</t>
  </si>
  <si>
    <t>C150600</t>
  </si>
  <si>
    <t>Prairie à vocation à devenir permanente pour les parcelles en MAEC  et  N2000</t>
  </si>
  <si>
    <t>Carottes fourragères</t>
  </si>
  <si>
    <t>D18B2-3</t>
  </si>
  <si>
    <t>Navets fourragers</t>
  </si>
  <si>
    <t>C171080</t>
  </si>
  <si>
    <t>Maïs ensilage</t>
  </si>
  <si>
    <t>C150300</t>
  </si>
  <si>
    <t>Parcours BIO (volailles ou porcs)</t>
  </si>
  <si>
    <t>Autres mélanges (avec moins de 50 % de graminées) que ceux déjà listés*</t>
  </si>
  <si>
    <t>D18B</t>
  </si>
  <si>
    <t>Silphie</t>
  </si>
  <si>
    <t>Trèfles</t>
  </si>
  <si>
    <t>D18B2_3</t>
  </si>
  <si>
    <t>Luzerne</t>
  </si>
  <si>
    <t>Luzerne lupuline</t>
  </si>
  <si>
    <t>Lotier corniculé (Lotus corniculatis)</t>
  </si>
  <si>
    <t>Sainfoin ( Onobrychis sativa)</t>
  </si>
  <si>
    <t>Soja</t>
  </si>
  <si>
    <t>Fèves et Féveroles d’hiver</t>
  </si>
  <si>
    <t>Fèves et Féveroles de printemps</t>
  </si>
  <si>
    <t>Lupin doux</t>
  </si>
  <si>
    <t>Mélange d'hiver de légumineuses prépondérantes  (plus de 50%) et de céréales ou autres espèces</t>
  </si>
  <si>
    <t>Mélange de printemps de légumineuses prépondérantes  (plus de 50%) et  de céréales ou autres espèces</t>
  </si>
  <si>
    <t>Pois protéagineux d’hiver</t>
  </si>
  <si>
    <t>C140000</t>
  </si>
  <si>
    <t>Pois protéagineux de printemps</t>
  </si>
  <si>
    <t xml:space="preserve">Pois récoltés à l’état frais, pois de conserverie </t>
  </si>
  <si>
    <t>C171012</t>
  </si>
  <si>
    <t>C171011</t>
  </si>
  <si>
    <t xml:space="preserve">Haricots </t>
  </si>
  <si>
    <t>C171022</t>
  </si>
  <si>
    <t>C171021</t>
  </si>
  <si>
    <t>Légume  légumineuse</t>
  </si>
  <si>
    <t>Betterave fourragère</t>
  </si>
  <si>
    <t>C150100</t>
  </si>
  <si>
    <t>Betterave sucrière</t>
  </si>
  <si>
    <t>C120100</t>
  </si>
  <si>
    <t>Chicorée à inuline</t>
  </si>
  <si>
    <t>D35</t>
  </si>
  <si>
    <t>Chicorée à café</t>
  </si>
  <si>
    <t>C120200</t>
  </si>
  <si>
    <t>Jachère herbacée</t>
  </si>
  <si>
    <t>C190200</t>
  </si>
  <si>
    <t>Jachère non herbacée ( jachère faune, sol nu)</t>
  </si>
  <si>
    <t>Jachère mellifère</t>
  </si>
  <si>
    <t>Tournière enherbée MAEC MB5</t>
  </si>
  <si>
    <t>C190300</t>
  </si>
  <si>
    <t>Bande/parcelle aménagée MAEC -  MC7, MC8</t>
  </si>
  <si>
    <t>c150600</t>
  </si>
  <si>
    <t>Bande bordure de champ SIE</t>
  </si>
  <si>
    <t>Cultures forestières à rotation courte (taillis à très courte rotation)</t>
  </si>
  <si>
    <t>Miscanthus</t>
  </si>
  <si>
    <t>Tabac</t>
  </si>
  <si>
    <t>C120700</t>
  </si>
  <si>
    <t>Couvert à finalité environnementale rémunéré par des tiers privés (éolienne,…)</t>
  </si>
  <si>
    <t>Autres couverts semés que ceux déjà listés *</t>
  </si>
  <si>
    <t>Sapins de Noël / Résineux</t>
  </si>
  <si>
    <t>Céréales + légumineuses*</t>
  </si>
  <si>
    <t>Autres protéagineux*</t>
  </si>
  <si>
    <t>Mélange légumineuses fourragères  avec céréales ou autre espèces</t>
  </si>
  <si>
    <t>Autres fourrages*</t>
  </si>
  <si>
    <t>Terres retirées de la production</t>
  </si>
  <si>
    <t>culture hydroponique ou aquaponique</t>
  </si>
  <si>
    <t>Cameline ou mélange Camelin/lentille</t>
  </si>
  <si>
    <t>Fenugrec</t>
  </si>
  <si>
    <t>Millet</t>
  </si>
  <si>
    <t>Mélange froment ou épeautre ( plus de 50%) et de  pois ou féverole (plus de 20%), commercialisé à l'état sec</t>
  </si>
  <si>
    <t>Prairie avec moins de 90 % couvert herbacé (pratiques locales établies)</t>
  </si>
  <si>
    <t>Vesce</t>
  </si>
  <si>
    <t>Wintervlas (vezel)</t>
  </si>
  <si>
    <t>pois chiche</t>
  </si>
  <si>
    <t>lentille</t>
  </si>
  <si>
    <t>Maraichage diversifié</t>
  </si>
  <si>
    <t>Productions brutes standard moyennes (EUR/tête de bétail) pour les productions animales (Région wallonne)</t>
  </si>
  <si>
    <t xml:space="preserve">Désignation des productions                                                     </t>
  </si>
  <si>
    <t>Nombre d'animaux - Présence moyenne</t>
  </si>
  <si>
    <t>Productions animales</t>
  </si>
  <si>
    <t>Abeilles (ruches)</t>
  </si>
  <si>
    <t>Bovins mâles 00-05</t>
  </si>
  <si>
    <t>Bovins mâles et femelles de moins d'un an</t>
  </si>
  <si>
    <t>Bovins mâles 06-11</t>
  </si>
  <si>
    <t>Bovins mâles 12-23</t>
  </si>
  <si>
    <t>Bovins mâles d'un à moins de deux ans</t>
  </si>
  <si>
    <t>Bovins mâles &gt;=24</t>
  </si>
  <si>
    <t>Bovins mâles  de deux ans et plus</t>
  </si>
  <si>
    <t>Bovins femeles 00-05</t>
  </si>
  <si>
    <t>Bovins femelles 06-11</t>
  </si>
  <si>
    <t>Génisses 12-23</t>
  </si>
  <si>
    <t>Bovins femelles d'un à moins de deux ans</t>
  </si>
  <si>
    <t>Génisses &gt;=24</t>
  </si>
  <si>
    <t>Bovins femelles de deux ans et plus</t>
  </si>
  <si>
    <t>Autres vaches</t>
  </si>
  <si>
    <t>Vaches laitières</t>
  </si>
  <si>
    <t>Vaches laitières (en production)</t>
  </si>
  <si>
    <t>Vaches de réforme</t>
  </si>
  <si>
    <t>Ovins et caprins de moins d'un an</t>
  </si>
  <si>
    <t>?</t>
  </si>
  <si>
    <t>Ovins et caprins de plus d'un an</t>
  </si>
  <si>
    <t>EQUIDÉS</t>
  </si>
  <si>
    <t>Porc à l'engrais</t>
  </si>
  <si>
    <t>Porcs à l'engrais de 50 kg et plus</t>
  </si>
  <si>
    <t>Porc à l'engrais sur litière biomaitrisée</t>
  </si>
  <si>
    <t>Porcelet de 0 à 4 semaines</t>
  </si>
  <si>
    <t>Porcelets de moins de 20 Kg</t>
  </si>
  <si>
    <t>Porcelet de 4 à 10 semaines</t>
  </si>
  <si>
    <t>Porc de reproduction (verrat + truie)</t>
  </si>
  <si>
    <t>Truies</t>
  </si>
  <si>
    <t>Truie gestante avec porcelet &lt; 4s</t>
  </si>
  <si>
    <t>Truie gestante avec porcelet &gt; 4s</t>
  </si>
  <si>
    <t>poule pondeuse ou reproductrice</t>
  </si>
  <si>
    <t>Poules pondeuses</t>
  </si>
  <si>
    <t>poulette</t>
  </si>
  <si>
    <t>Poules et poulettes</t>
  </si>
  <si>
    <t>poulet de chair</t>
  </si>
  <si>
    <t>Poulets de chair</t>
  </si>
  <si>
    <t>coq de reproduction</t>
  </si>
  <si>
    <t>Coqs pour la reproduction</t>
  </si>
  <si>
    <t>canard</t>
  </si>
  <si>
    <t>Autres volailles</t>
  </si>
  <si>
    <t>oie</t>
  </si>
  <si>
    <t>dinde ou dindon</t>
  </si>
  <si>
    <t>Dindes et dindons</t>
  </si>
  <si>
    <t>pintade</t>
  </si>
  <si>
    <t>Autruche et Emeu</t>
  </si>
  <si>
    <t>Caille</t>
  </si>
  <si>
    <t>autres volaille</t>
  </si>
  <si>
    <t>lapin mère</t>
  </si>
  <si>
    <t>lapin à l'engrais</t>
  </si>
  <si>
    <t>Cervidé</t>
  </si>
  <si>
    <t>pigeon</t>
  </si>
  <si>
    <t>faisan</t>
  </si>
  <si>
    <t>Equin de moins de 200kg</t>
  </si>
  <si>
    <t>Equin de 200kg à 600kg</t>
  </si>
  <si>
    <t>Equin de plus de 600kg</t>
  </si>
  <si>
    <t>Vaches viandeuses</t>
  </si>
  <si>
    <t>Vaches Mixtes</t>
  </si>
  <si>
    <t>80-20</t>
  </si>
  <si>
    <t>Production brute d'exploitation</t>
  </si>
  <si>
    <t>TOTAL</t>
  </si>
  <si>
    <t>Nombre de membres</t>
  </si>
  <si>
    <t>TOTAL/ membres</t>
  </si>
  <si>
    <t>F4000T</t>
  </si>
  <si>
    <t>Miscanthus car biomasse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</si>
</sst>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@Arial Unicode MS"/>
      <family val="2"/>
    </font>
    <font>
      <sz val="12"/>
      <name val="Calibri"/>
      <family val="2"/>
      <scheme val="minor"/>
    </font>
    <font>
      <sz val="9"/>
      <color rgb="FF231F2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trike/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45066682943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ck">
        <color theme="3" tint="0.39988402966399123"/>
      </left>
      <right style="thin">
        <color theme="3" tint="0.39988402966399123"/>
      </right>
      <top style="thick">
        <color theme="3" tint="0.39991454817346722"/>
      </top>
      <bottom style="thin">
        <color theme="3" tint="0.39988402966399123"/>
      </bottom>
      <diagonal/>
    </border>
    <border>
      <left style="thin">
        <color theme="3" tint="0.39988402966399123"/>
      </left>
      <right style="thick">
        <color theme="3" tint="0.39988402966399123"/>
      </right>
      <top style="thick">
        <color theme="3" tint="0.39991454817346722"/>
      </top>
      <bottom style="thin">
        <color theme="3" tint="0.39988402966399123"/>
      </bottom>
      <diagonal/>
    </border>
    <border>
      <left style="thick">
        <color theme="3" tint="0.39988402966399123"/>
      </left>
      <right style="thin">
        <color theme="3" tint="0.39988402966399123"/>
      </right>
      <top style="thin">
        <color theme="3" tint="0.39988402966399123"/>
      </top>
      <bottom style="thin">
        <color theme="3" tint="0.39988402966399123"/>
      </bottom>
      <diagonal/>
    </border>
    <border>
      <left style="thin">
        <color theme="3" tint="0.39988402966399123"/>
      </left>
      <right style="thick">
        <color theme="3" tint="0.39988402966399123"/>
      </right>
      <top style="thin">
        <color theme="3" tint="0.39988402966399123"/>
      </top>
      <bottom style="thin">
        <color theme="3" tint="0.39988402966399123"/>
      </bottom>
      <diagonal/>
    </border>
    <border>
      <left style="thick">
        <color theme="3" tint="0.39988402966399123"/>
      </left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 style="thick">
        <color theme="3" tint="0.39988402966399123"/>
      </right>
      <top style="thin">
        <color theme="3" tint="0.39988402966399123"/>
      </top>
      <bottom/>
      <diagonal/>
    </border>
    <border>
      <left style="thick">
        <color theme="3" tint="0.39988402966399123"/>
      </left>
      <right style="thin">
        <color theme="3" tint="0.39988402966399123"/>
      </right>
      <top style="thick">
        <color theme="3" tint="0.39985351115451523"/>
      </top>
      <bottom style="thick">
        <color theme="3" tint="0.39988402966399123"/>
      </bottom>
      <diagonal/>
    </border>
    <border>
      <left style="thin">
        <color theme="3" tint="0.39988402966399123"/>
      </left>
      <right style="thick">
        <color theme="3" tint="0.39988402966399123"/>
      </right>
      <top style="thick">
        <color theme="3" tint="0.39985351115451523"/>
      </top>
      <bottom style="thick">
        <color theme="3" tint="0.3998840296639912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Protection="1"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 applyProtection="1">
      <alignment vertical="center" wrapText="1"/>
    </xf>
    <xf numFmtId="0" fontId="0" fillId="5" borderId="3" xfId="0" applyFont="1" applyFill="1" applyBorder="1" applyProtection="1"/>
    <xf numFmtId="0" fontId="6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vertical="top" wrapText="1"/>
    </xf>
    <xf numFmtId="0" fontId="7" fillId="0" borderId="3" xfId="0" applyFont="1" applyBorder="1" applyProtection="1"/>
    <xf numFmtId="0" fontId="0" fillId="0" borderId="3" xfId="0" applyBorder="1" applyProtection="1"/>
    <xf numFmtId="43" fontId="8" fillId="6" borderId="3" xfId="1" applyFont="1" applyFill="1" applyBorder="1" applyAlignment="1" applyProtection="1">
      <alignment horizontal="right" vertical="center" indent="1"/>
    </xf>
    <xf numFmtId="0" fontId="9" fillId="0" borderId="3" xfId="0" applyFont="1" applyBorder="1" applyProtection="1"/>
    <xf numFmtId="0" fontId="7" fillId="2" borderId="3" xfId="0" applyFont="1" applyFill="1" applyBorder="1" applyProtection="1"/>
    <xf numFmtId="43" fontId="8" fillId="6" borderId="3" xfId="1" applyFont="1" applyFill="1" applyBorder="1" applyProtection="1"/>
    <xf numFmtId="43" fontId="8" fillId="0" borderId="3" xfId="1" applyFont="1" applyFill="1" applyBorder="1" applyProtection="1"/>
    <xf numFmtId="43" fontId="8" fillId="0" borderId="3" xfId="1" applyFont="1" applyFill="1" applyBorder="1" applyAlignment="1" applyProtection="1">
      <alignment horizontal="right" vertical="center" indent="1"/>
    </xf>
    <xf numFmtId="43" fontId="10" fillId="6" borderId="3" xfId="1" applyFont="1" applyFill="1" applyBorder="1" applyProtection="1"/>
    <xf numFmtId="0" fontId="0" fillId="0" borderId="3" xfId="0" applyBorder="1" applyAlignment="1" applyProtection="1">
      <alignment horizontal="left" vertical="center" indent="1"/>
    </xf>
    <xf numFmtId="4" fontId="0" fillId="6" borderId="3" xfId="0" applyNumberFormat="1" applyFill="1" applyBorder="1" applyAlignment="1" applyProtection="1">
      <alignment horizontal="right" vertical="center" indent="1"/>
    </xf>
    <xf numFmtId="0" fontId="12" fillId="0" borderId="3" xfId="0" applyFont="1" applyBorder="1" applyProtection="1"/>
    <xf numFmtId="0" fontId="7" fillId="3" borderId="3" xfId="0" applyFont="1" applyFill="1" applyBorder="1" applyProtection="1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43" fontId="8" fillId="0" borderId="0" xfId="1" applyFont="1" applyFill="1" applyProtection="1"/>
    <xf numFmtId="0" fontId="2" fillId="4" borderId="2" xfId="0" applyFont="1" applyFill="1" applyBorder="1" applyAlignment="1" applyProtection="1">
      <alignment vertical="center" wrapText="1"/>
    </xf>
    <xf numFmtId="44" fontId="3" fillId="0" borderId="2" xfId="3" applyFont="1" applyBorder="1" applyProtection="1"/>
    <xf numFmtId="44" fontId="0" fillId="0" borderId="0" xfId="3" applyFont="1" applyProtection="1"/>
    <xf numFmtId="0" fontId="2" fillId="4" borderId="1" xfId="0" applyFont="1" applyFill="1" applyBorder="1" applyAlignment="1" applyProtection="1">
      <alignment vertical="center" wrapText="1"/>
    </xf>
    <xf numFmtId="0" fontId="3" fillId="0" borderId="1" xfId="0" applyFont="1" applyBorder="1" applyProtection="1"/>
    <xf numFmtId="0" fontId="15" fillId="0" borderId="1" xfId="0" applyFont="1" applyBorder="1" applyProtection="1"/>
    <xf numFmtId="0" fontId="3" fillId="0" borderId="1" xfId="0" applyFont="1" applyFill="1" applyBorder="1" applyProtection="1"/>
    <xf numFmtId="0" fontId="15" fillId="0" borderId="1" xfId="0" applyFont="1" applyFill="1" applyBorder="1" applyProtection="1"/>
    <xf numFmtId="0" fontId="0" fillId="0" borderId="1" xfId="0" applyFont="1" applyBorder="1" applyProtection="1"/>
    <xf numFmtId="44" fontId="4" fillId="0" borderId="1" xfId="3" applyFont="1" applyBorder="1" applyAlignment="1" applyProtection="1">
      <alignment horizontal="right" wrapText="1"/>
    </xf>
    <xf numFmtId="0" fontId="3" fillId="0" borderId="3" xfId="0" applyFont="1" applyBorder="1" applyProtection="1">
      <protection locked="0"/>
    </xf>
    <xf numFmtId="0" fontId="0" fillId="0" borderId="0" xfId="0" applyProtection="1">
      <protection locked="0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44" fontId="3" fillId="0" borderId="7" xfId="3" applyFont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44" fontId="0" fillId="0" borderId="11" xfId="3" applyFont="1" applyBorder="1" applyProtection="1"/>
    <xf numFmtId="0" fontId="0" fillId="0" borderId="9" xfId="0" applyBorder="1" applyAlignment="1" applyProtection="1">
      <alignment horizontal="center"/>
      <protection locked="0"/>
    </xf>
    <xf numFmtId="0" fontId="0" fillId="5" borderId="3" xfId="0" applyFont="1" applyFill="1" applyBorder="1" applyAlignment="1" applyProtection="1">
      <alignment horizontal="center" vertical="center"/>
    </xf>
    <xf numFmtId="0" fontId="16" fillId="7" borderId="4" xfId="0" applyFont="1" applyFill="1" applyBorder="1" applyAlignment="1" applyProtection="1">
      <alignment horizontal="center" vertical="center" wrapText="1"/>
    </xf>
    <xf numFmtId="0" fontId="16" fillId="7" borderId="5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0" fillId="5" borderId="3" xfId="0" applyFont="1" applyFill="1" applyBorder="1" applyAlignment="1" applyProtection="1">
      <alignment horizontal="center" vertical="center" wrapText="1"/>
      <protection locked="0"/>
    </xf>
    <xf numFmtId="44" fontId="3" fillId="5" borderId="2" xfId="3" applyFont="1" applyFill="1" applyBorder="1" applyAlignment="1" applyProtection="1">
      <alignment horizontal="center" vertical="center" wrapText="1"/>
    </xf>
    <xf numFmtId="44" fontId="0" fillId="5" borderId="2" xfId="3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ont="1" applyFill="1" applyBorder="1" applyAlignment="1" applyProtection="1">
      <alignment horizontal="center" vertical="center" wrapText="1"/>
      <protection locked="0"/>
    </xf>
    <xf numFmtId="44" fontId="3" fillId="5" borderId="1" xfId="3" applyFont="1" applyFill="1" applyBorder="1" applyAlignment="1" applyProtection="1">
      <alignment horizontal="center" vertical="center" wrapText="1"/>
    </xf>
    <xf numFmtId="44" fontId="0" fillId="5" borderId="1" xfId="3" applyFont="1" applyFill="1" applyBorder="1" applyAlignment="1" applyProtection="1">
      <alignment horizontal="center" vertical="center" wrapText="1"/>
    </xf>
  </cellXfs>
  <cellStyles count="4">
    <cellStyle name="Milliers" xfId="1" builtinId="3"/>
    <cellStyle name="Monétaire" xfId="3" builtinId="4"/>
    <cellStyle name="Normal" xfId="0" builtinId="0"/>
    <cellStyle name="Standaard 2" xfId="2" xr:uid="{2192F972-9CFF-4E56-9A92-826F148EA01B}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013D8-AD98-4726-AB19-E36DBD4378F4}">
  <dimension ref="A1:S180"/>
  <sheetViews>
    <sheetView tabSelected="1" workbookViewId="0">
      <selection activeCell="H11" sqref="H11"/>
    </sheetView>
  </sheetViews>
  <sheetFormatPr baseColWidth="10" defaultRowHeight="14.4"/>
  <cols>
    <col min="1" max="1" width="11.3984375" style="21"/>
    <col min="2" max="2" width="67.69921875" style="22" customWidth="1"/>
    <col min="3" max="6" width="11.3984375" style="22" hidden="1" customWidth="1"/>
    <col min="7" max="7" width="12.8984375" style="23" hidden="1" customWidth="1"/>
    <col min="8" max="8" width="18" style="35" bestFit="1" customWidth="1"/>
    <col min="9" max="9" width="19.296875" style="26" bestFit="1" customWidth="1"/>
    <col min="10" max="10" width="4.69921875" customWidth="1"/>
    <col min="11" max="11" width="5.296875" customWidth="1"/>
    <col min="12" max="12" width="51.3984375" style="22" customWidth="1"/>
    <col min="13" max="13" width="51.3984375" style="22" hidden="1" customWidth="1"/>
    <col min="14" max="14" width="11.3984375" style="22" hidden="1" customWidth="1"/>
    <col min="15" max="15" width="15.59765625" customWidth="1"/>
    <col min="16" max="16" width="19.69921875" style="26" customWidth="1"/>
    <col min="17" max="17" width="11.3984375" style="22"/>
    <col min="18" max="18" width="18.3984375" style="22" bestFit="1" customWidth="1"/>
    <col min="19" max="19" width="19.69921875" style="22" customWidth="1"/>
  </cols>
  <sheetData>
    <row r="1" spans="1:19" ht="27.1" customHeight="1">
      <c r="A1" s="3"/>
      <c r="B1" s="36" t="s">
        <v>0</v>
      </c>
      <c r="C1" s="4"/>
      <c r="D1" s="4"/>
      <c r="E1" s="4"/>
      <c r="F1" s="4"/>
      <c r="G1" s="4"/>
      <c r="H1" s="3"/>
      <c r="I1" s="24"/>
      <c r="L1" s="37" t="s">
        <v>299</v>
      </c>
      <c r="M1" s="27"/>
      <c r="N1" s="27"/>
      <c r="O1" s="2"/>
      <c r="P1" s="27"/>
    </row>
    <row r="2" spans="1:19" ht="15" customHeight="1">
      <c r="A2" s="44" t="s">
        <v>5</v>
      </c>
      <c r="B2" s="47" t="s">
        <v>1</v>
      </c>
      <c r="C2" s="5"/>
      <c r="D2" s="5"/>
      <c r="E2" s="5"/>
      <c r="F2" s="5"/>
      <c r="G2" s="47" t="s">
        <v>2</v>
      </c>
      <c r="H2" s="49" t="s">
        <v>3</v>
      </c>
      <c r="I2" s="51" t="s">
        <v>4</v>
      </c>
      <c r="L2" s="54" t="s">
        <v>300</v>
      </c>
      <c r="M2" s="54"/>
      <c r="N2" s="54" t="s">
        <v>2</v>
      </c>
      <c r="O2" s="56" t="s">
        <v>301</v>
      </c>
      <c r="P2" s="58" t="s">
        <v>302</v>
      </c>
    </row>
    <row r="3" spans="1:19" ht="23.2" customHeight="1">
      <c r="A3" s="44"/>
      <c r="B3" s="48"/>
      <c r="C3" s="5"/>
      <c r="D3" s="5"/>
      <c r="E3" s="5"/>
      <c r="F3" s="5"/>
      <c r="G3" s="47"/>
      <c r="H3" s="50"/>
      <c r="I3" s="52"/>
      <c r="L3" s="55"/>
      <c r="M3" s="55"/>
      <c r="N3" s="55"/>
      <c r="O3" s="57"/>
      <c r="P3" s="59"/>
    </row>
    <row r="4" spans="1:19">
      <c r="A4" s="44"/>
      <c r="B4" s="48"/>
      <c r="C4" s="5"/>
      <c r="D4" s="5"/>
      <c r="E4" s="5"/>
      <c r="F4" s="5"/>
      <c r="G4" s="53">
        <v>2017</v>
      </c>
      <c r="H4" s="50"/>
      <c r="I4" s="52"/>
      <c r="L4" s="55"/>
      <c r="M4" s="55"/>
      <c r="N4" s="55">
        <v>2017</v>
      </c>
      <c r="O4" s="57"/>
      <c r="P4" s="59"/>
    </row>
    <row r="5" spans="1:19" ht="15" thickBot="1">
      <c r="A5" s="44"/>
      <c r="B5" s="48"/>
      <c r="C5" s="5"/>
      <c r="D5" s="5"/>
      <c r="E5" s="5"/>
      <c r="F5" s="5"/>
      <c r="G5" s="53"/>
      <c r="H5" s="50"/>
      <c r="I5" s="52"/>
      <c r="L5" s="55"/>
      <c r="M5" s="55"/>
      <c r="N5" s="55"/>
      <c r="O5" s="57"/>
      <c r="P5" s="59"/>
    </row>
    <row r="6" spans="1:19" ht="15.55" thickTop="1">
      <c r="A6" s="6">
        <v>19</v>
      </c>
      <c r="B6" s="7" t="s">
        <v>288</v>
      </c>
      <c r="C6" s="8" t="s">
        <v>54</v>
      </c>
      <c r="D6" s="9"/>
      <c r="E6" s="9"/>
      <c r="F6" s="9"/>
      <c r="G6" s="10">
        <v>16217.3</v>
      </c>
      <c r="H6" s="34"/>
      <c r="I6" s="25">
        <f>G6*H6</f>
        <v>0</v>
      </c>
      <c r="L6" s="28" t="s">
        <v>303</v>
      </c>
      <c r="M6" s="28"/>
      <c r="N6" s="28">
        <v>61</v>
      </c>
      <c r="O6" s="1"/>
      <c r="P6" s="33">
        <f t="shared" ref="P6:P46" si="0">N6*O6</f>
        <v>0</v>
      </c>
      <c r="R6" s="45" t="s">
        <v>363</v>
      </c>
      <c r="S6" s="46"/>
    </row>
    <row r="7" spans="1:19" ht="15">
      <c r="A7" s="6">
        <v>36</v>
      </c>
      <c r="B7" s="7" t="s">
        <v>12</v>
      </c>
      <c r="C7" s="8" t="s">
        <v>10</v>
      </c>
      <c r="D7" s="9"/>
      <c r="E7" s="9"/>
      <c r="F7" s="9"/>
      <c r="G7" s="10">
        <v>1561.96</v>
      </c>
      <c r="H7" s="34"/>
      <c r="I7" s="25">
        <f t="shared" ref="I7:I70" si="1">G7*H7</f>
        <v>0</v>
      </c>
      <c r="L7" s="29" t="s">
        <v>304</v>
      </c>
      <c r="M7" s="28" t="s">
        <v>305</v>
      </c>
      <c r="N7" s="30">
        <v>672.3</v>
      </c>
      <c r="O7" s="1"/>
      <c r="P7" s="33">
        <f t="shared" si="0"/>
        <v>0</v>
      </c>
      <c r="R7" s="38" t="s">
        <v>4</v>
      </c>
      <c r="S7" s="39">
        <f>I180</f>
        <v>0</v>
      </c>
    </row>
    <row r="8" spans="1:19" ht="15">
      <c r="A8" s="6">
        <v>37</v>
      </c>
      <c r="B8" s="7" t="s">
        <v>25</v>
      </c>
      <c r="C8" s="8" t="s">
        <v>26</v>
      </c>
      <c r="D8" s="9"/>
      <c r="E8" s="9"/>
      <c r="F8" s="9"/>
      <c r="G8" s="10">
        <v>1304.97</v>
      </c>
      <c r="H8" s="34"/>
      <c r="I8" s="25">
        <f t="shared" si="1"/>
        <v>0</v>
      </c>
      <c r="L8" s="29" t="s">
        <v>306</v>
      </c>
      <c r="M8" s="28" t="s">
        <v>305</v>
      </c>
      <c r="N8" s="30">
        <v>672.3</v>
      </c>
      <c r="O8" s="1"/>
      <c r="P8" s="33">
        <f t="shared" si="0"/>
        <v>0</v>
      </c>
      <c r="R8" s="38" t="s">
        <v>302</v>
      </c>
      <c r="S8" s="39">
        <f>P47</f>
        <v>0</v>
      </c>
    </row>
    <row r="9" spans="1:19" ht="15">
      <c r="A9" s="6">
        <v>39</v>
      </c>
      <c r="B9" s="7" t="s">
        <v>283</v>
      </c>
      <c r="C9" s="8" t="s">
        <v>26</v>
      </c>
      <c r="D9" s="9"/>
      <c r="E9" s="9"/>
      <c r="F9" s="9"/>
      <c r="G9" s="10">
        <v>1304.97</v>
      </c>
      <c r="H9" s="34"/>
      <c r="I9" s="25">
        <f t="shared" si="1"/>
        <v>0</v>
      </c>
      <c r="L9" s="29" t="s">
        <v>307</v>
      </c>
      <c r="M9" s="28" t="s">
        <v>308</v>
      </c>
      <c r="N9" s="30">
        <v>1350.99</v>
      </c>
      <c r="O9" s="1"/>
      <c r="P9" s="33">
        <f>N9*O9</f>
        <v>0</v>
      </c>
      <c r="R9" s="38" t="s">
        <v>364</v>
      </c>
      <c r="S9" s="39">
        <f>S7+S8</f>
        <v>0</v>
      </c>
    </row>
    <row r="10" spans="1:19" ht="15.55" thickBot="1">
      <c r="A10" s="6">
        <v>42</v>
      </c>
      <c r="B10" s="7" t="s">
        <v>202</v>
      </c>
      <c r="C10" s="11" t="s">
        <v>203</v>
      </c>
      <c r="D10" s="9"/>
      <c r="E10" s="9"/>
      <c r="F10" s="9"/>
      <c r="G10" s="10">
        <v>1396.21</v>
      </c>
      <c r="H10" s="34"/>
      <c r="I10" s="25">
        <f t="shared" si="1"/>
        <v>0</v>
      </c>
      <c r="L10" s="29" t="s">
        <v>309</v>
      </c>
      <c r="M10" s="28" t="s">
        <v>310</v>
      </c>
      <c r="N10" s="30">
        <v>604.01</v>
      </c>
      <c r="O10" s="1"/>
      <c r="P10" s="33">
        <f t="shared" si="0"/>
        <v>0</v>
      </c>
      <c r="R10" s="40" t="s">
        <v>365</v>
      </c>
      <c r="S10" s="43">
        <v>1</v>
      </c>
    </row>
    <row r="11" spans="1:19" ht="16.149999999999999" thickTop="1" thickBot="1">
      <c r="A11" s="6">
        <v>43</v>
      </c>
      <c r="B11" s="7" t="s">
        <v>243</v>
      </c>
      <c r="C11" s="8" t="s">
        <v>54</v>
      </c>
      <c r="D11" s="12" t="s">
        <v>55</v>
      </c>
      <c r="E11" s="8" t="s">
        <v>57</v>
      </c>
      <c r="F11" s="9"/>
      <c r="G11" s="13">
        <f>IF(H11&lt;1,16217.3,5065)</f>
        <v>16217.3</v>
      </c>
      <c r="H11" s="34"/>
      <c r="I11" s="25">
        <f t="shared" si="1"/>
        <v>0</v>
      </c>
      <c r="L11" s="29" t="s">
        <v>311</v>
      </c>
      <c r="M11" s="28" t="s">
        <v>305</v>
      </c>
      <c r="N11" s="30">
        <v>672.3</v>
      </c>
      <c r="O11" s="1"/>
      <c r="P11" s="33">
        <f t="shared" si="0"/>
        <v>0</v>
      </c>
      <c r="R11" s="41" t="s">
        <v>366</v>
      </c>
      <c r="S11" s="42">
        <f>S9/S10</f>
        <v>0</v>
      </c>
    </row>
    <row r="12" spans="1:19" ht="15.55" thickTop="1">
      <c r="A12" s="6">
        <v>45</v>
      </c>
      <c r="B12" s="7" t="s">
        <v>200</v>
      </c>
      <c r="C12" s="8" t="s">
        <v>201</v>
      </c>
      <c r="D12" s="9"/>
      <c r="E12" s="9"/>
      <c r="F12" s="9"/>
      <c r="G12" s="10">
        <v>903</v>
      </c>
      <c r="H12" s="34"/>
      <c r="I12" s="25">
        <f t="shared" si="1"/>
        <v>0</v>
      </c>
      <c r="L12" s="29" t="s">
        <v>312</v>
      </c>
      <c r="M12" s="28" t="s">
        <v>305</v>
      </c>
      <c r="N12" s="30">
        <v>672.3</v>
      </c>
      <c r="O12" s="1"/>
      <c r="P12" s="33">
        <f t="shared" si="0"/>
        <v>0</v>
      </c>
    </row>
    <row r="13" spans="1:19" ht="15">
      <c r="A13" s="6">
        <v>46</v>
      </c>
      <c r="B13" s="7" t="s">
        <v>204</v>
      </c>
      <c r="C13" s="8" t="s">
        <v>203</v>
      </c>
      <c r="D13" s="9"/>
      <c r="E13" s="9"/>
      <c r="F13" s="9"/>
      <c r="G13" s="10">
        <v>1396.21</v>
      </c>
      <c r="H13" s="34"/>
      <c r="I13" s="25">
        <f t="shared" si="1"/>
        <v>0</v>
      </c>
      <c r="L13" s="29" t="s">
        <v>313</v>
      </c>
      <c r="M13" s="28" t="s">
        <v>314</v>
      </c>
      <c r="N13" s="30">
        <v>459.77</v>
      </c>
      <c r="O13" s="1"/>
      <c r="P13" s="33">
        <f t="shared" si="0"/>
        <v>0</v>
      </c>
    </row>
    <row r="14" spans="1:19" ht="15">
      <c r="A14" s="6">
        <v>48</v>
      </c>
      <c r="B14" s="7" t="s">
        <v>289</v>
      </c>
      <c r="C14" s="8" t="s">
        <v>250</v>
      </c>
      <c r="D14" s="9"/>
      <c r="E14" s="9"/>
      <c r="F14" s="9"/>
      <c r="G14" s="10">
        <v>1344.72</v>
      </c>
      <c r="H14" s="34"/>
      <c r="I14" s="25">
        <f t="shared" si="1"/>
        <v>0</v>
      </c>
      <c r="L14" s="29" t="s">
        <v>315</v>
      </c>
      <c r="M14" s="28" t="s">
        <v>316</v>
      </c>
      <c r="N14" s="30">
        <v>497.1</v>
      </c>
      <c r="O14" s="1"/>
      <c r="P14" s="33">
        <f t="shared" si="0"/>
        <v>0</v>
      </c>
    </row>
    <row r="15" spans="1:19" ht="15">
      <c r="A15" s="6">
        <v>53</v>
      </c>
      <c r="B15" s="7" t="s">
        <v>246</v>
      </c>
      <c r="C15" s="8" t="s">
        <v>54</v>
      </c>
      <c r="D15" s="12" t="s">
        <v>55</v>
      </c>
      <c r="E15" s="8" t="s">
        <v>57</v>
      </c>
      <c r="F15" s="9"/>
      <c r="G15" s="13">
        <f>IF(H15&lt;1,16217.3,5065)</f>
        <v>16217.3</v>
      </c>
      <c r="H15" s="34"/>
      <c r="I15" s="25">
        <f t="shared" si="1"/>
        <v>0</v>
      </c>
      <c r="L15" s="31" t="s">
        <v>318</v>
      </c>
      <c r="M15" s="28" t="s">
        <v>319</v>
      </c>
      <c r="N15" s="30">
        <v>2111.4</v>
      </c>
      <c r="O15" s="1"/>
      <c r="P15" s="33">
        <f t="shared" si="0"/>
        <v>0</v>
      </c>
    </row>
    <row r="16" spans="1:19" ht="15">
      <c r="A16" s="6">
        <v>55</v>
      </c>
      <c r="B16" s="7" t="s">
        <v>284</v>
      </c>
      <c r="C16" s="8" t="s">
        <v>250</v>
      </c>
      <c r="D16" s="8"/>
      <c r="E16" s="8"/>
      <c r="F16" s="9"/>
      <c r="G16" s="10">
        <v>1344.72</v>
      </c>
      <c r="H16" s="34"/>
      <c r="I16" s="25">
        <f t="shared" si="1"/>
        <v>0</v>
      </c>
      <c r="L16" s="31" t="s">
        <v>320</v>
      </c>
      <c r="M16" s="28" t="s">
        <v>317</v>
      </c>
      <c r="N16" s="30">
        <v>851.95</v>
      </c>
      <c r="O16" s="1"/>
      <c r="P16" s="33">
        <f>N16*O16</f>
        <v>0</v>
      </c>
    </row>
    <row r="17" spans="1:16" ht="15">
      <c r="A17" s="6">
        <v>56</v>
      </c>
      <c r="B17" s="7" t="s">
        <v>240</v>
      </c>
      <c r="C17" s="8" t="s">
        <v>238</v>
      </c>
      <c r="D17" s="9"/>
      <c r="E17" s="9"/>
      <c r="F17" s="9"/>
      <c r="G17" s="10">
        <v>1574</v>
      </c>
      <c r="H17" s="34"/>
      <c r="I17" s="25">
        <f t="shared" si="1"/>
        <v>0</v>
      </c>
      <c r="L17" s="31" t="s">
        <v>321</v>
      </c>
      <c r="M17" s="28" t="s">
        <v>362</v>
      </c>
      <c r="N17" s="30">
        <v>250.75</v>
      </c>
      <c r="O17" s="1"/>
      <c r="P17" s="33">
        <f t="shared" si="0"/>
        <v>0</v>
      </c>
    </row>
    <row r="18" spans="1:16" ht="15">
      <c r="A18" s="6">
        <v>57</v>
      </c>
      <c r="B18" s="7" t="s">
        <v>241</v>
      </c>
      <c r="C18" s="8" t="s">
        <v>238</v>
      </c>
      <c r="D18" s="9"/>
      <c r="E18" s="9"/>
      <c r="F18" s="9"/>
      <c r="G18" s="10">
        <v>1574</v>
      </c>
      <c r="H18" s="34"/>
      <c r="I18" s="25">
        <f t="shared" si="1"/>
        <v>0</v>
      </c>
      <c r="L18" s="31" t="s">
        <v>323</v>
      </c>
      <c r="M18" s="28" t="s">
        <v>362</v>
      </c>
      <c r="N18" s="30">
        <v>250.75</v>
      </c>
      <c r="O18" s="1"/>
      <c r="P18" s="33">
        <f t="shared" si="0"/>
        <v>0</v>
      </c>
    </row>
    <row r="19" spans="1:16" ht="15">
      <c r="A19" s="6">
        <v>58</v>
      </c>
      <c r="B19" s="7" t="s">
        <v>242</v>
      </c>
      <c r="C19" s="8" t="s">
        <v>238</v>
      </c>
      <c r="D19" s="9"/>
      <c r="E19" s="9"/>
      <c r="F19" s="9"/>
      <c r="G19" s="10">
        <v>1574</v>
      </c>
      <c r="H19" s="34"/>
      <c r="I19" s="25">
        <f t="shared" si="1"/>
        <v>0</v>
      </c>
      <c r="L19" s="29" t="s">
        <v>325</v>
      </c>
      <c r="M19" s="28" t="s">
        <v>326</v>
      </c>
      <c r="N19" s="30">
        <v>238.23</v>
      </c>
      <c r="O19" s="1"/>
      <c r="P19" s="33">
        <f t="shared" si="0"/>
        <v>0</v>
      </c>
    </row>
    <row r="20" spans="1:16" ht="15">
      <c r="A20" s="6">
        <v>59</v>
      </c>
      <c r="B20" s="7" t="s">
        <v>290</v>
      </c>
      <c r="C20" s="8" t="s">
        <v>228</v>
      </c>
      <c r="D20" s="8"/>
      <c r="E20" s="8"/>
      <c r="F20" s="9"/>
      <c r="G20" s="10">
        <v>1574</v>
      </c>
      <c r="H20" s="34"/>
      <c r="I20" s="25">
        <f t="shared" si="1"/>
        <v>0</v>
      </c>
      <c r="L20" s="29" t="s">
        <v>327</v>
      </c>
      <c r="M20" s="28" t="s">
        <v>326</v>
      </c>
      <c r="N20" s="30">
        <v>238.23</v>
      </c>
      <c r="O20" s="1"/>
      <c r="P20" s="33">
        <f t="shared" si="0"/>
        <v>0</v>
      </c>
    </row>
    <row r="21" spans="1:16" ht="15">
      <c r="A21" s="6">
        <v>62</v>
      </c>
      <c r="B21" s="7" t="s">
        <v>224</v>
      </c>
      <c r="C21" s="8" t="s">
        <v>225</v>
      </c>
      <c r="D21" s="9"/>
      <c r="E21" s="9"/>
      <c r="F21" s="9"/>
      <c r="G21" s="10">
        <v>566.91</v>
      </c>
      <c r="H21" s="34"/>
      <c r="I21" s="25">
        <f t="shared" si="1"/>
        <v>0</v>
      </c>
      <c r="L21" s="29" t="s">
        <v>328</v>
      </c>
      <c r="M21" s="28" t="s">
        <v>329</v>
      </c>
      <c r="N21" s="30">
        <v>114.24</v>
      </c>
      <c r="O21" s="1"/>
      <c r="P21" s="33">
        <f t="shared" si="0"/>
        <v>0</v>
      </c>
    </row>
    <row r="22" spans="1:16" ht="15">
      <c r="A22" s="6">
        <v>71</v>
      </c>
      <c r="B22" s="7" t="s">
        <v>259</v>
      </c>
      <c r="C22" s="8" t="s">
        <v>260</v>
      </c>
      <c r="D22" s="9"/>
      <c r="E22" s="9"/>
      <c r="F22" s="9"/>
      <c r="G22" s="10">
        <v>1453.2</v>
      </c>
      <c r="H22" s="34"/>
      <c r="I22" s="25">
        <f t="shared" si="1"/>
        <v>0</v>
      </c>
      <c r="L22" s="29" t="s">
        <v>330</v>
      </c>
      <c r="M22" s="28" t="s">
        <v>329</v>
      </c>
      <c r="N22" s="30">
        <v>114.24</v>
      </c>
      <c r="O22" s="1"/>
      <c r="P22" s="33">
        <f t="shared" si="0"/>
        <v>0</v>
      </c>
    </row>
    <row r="23" spans="1:16" ht="15">
      <c r="A23" s="6">
        <v>72</v>
      </c>
      <c r="B23" s="7" t="s">
        <v>237</v>
      </c>
      <c r="C23" s="8" t="s">
        <v>238</v>
      </c>
      <c r="D23" s="9"/>
      <c r="E23" s="9"/>
      <c r="F23" s="9"/>
      <c r="G23" s="10">
        <v>1574</v>
      </c>
      <c r="H23" s="34"/>
      <c r="I23" s="25">
        <f t="shared" si="1"/>
        <v>0</v>
      </c>
      <c r="L23" s="29" t="s">
        <v>331</v>
      </c>
      <c r="M23" s="28" t="s">
        <v>332</v>
      </c>
      <c r="N23" s="30">
        <v>1061.9100000000001</v>
      </c>
      <c r="O23" s="1"/>
      <c r="P23" s="33">
        <f t="shared" si="0"/>
        <v>0</v>
      </c>
    </row>
    <row r="24" spans="1:16" ht="15">
      <c r="A24" s="6">
        <v>73</v>
      </c>
      <c r="B24" s="7" t="s">
        <v>239</v>
      </c>
      <c r="C24" s="8" t="s">
        <v>238</v>
      </c>
      <c r="D24" s="9"/>
      <c r="E24" s="9"/>
      <c r="F24" s="9"/>
      <c r="G24" s="10">
        <v>1574</v>
      </c>
      <c r="H24" s="34"/>
      <c r="I24" s="25">
        <f t="shared" si="1"/>
        <v>0</v>
      </c>
      <c r="L24" s="29" t="s">
        <v>333</v>
      </c>
      <c r="M24" s="28" t="s">
        <v>332</v>
      </c>
      <c r="N24" s="30">
        <v>1061.9100000000001</v>
      </c>
      <c r="O24" s="1"/>
      <c r="P24" s="33">
        <f t="shared" si="0"/>
        <v>0</v>
      </c>
    </row>
    <row r="25" spans="1:16" ht="15">
      <c r="A25" s="6">
        <v>77</v>
      </c>
      <c r="B25" s="7" t="s">
        <v>234</v>
      </c>
      <c r="C25" s="11" t="s">
        <v>235</v>
      </c>
      <c r="D25" s="9"/>
      <c r="E25" s="9"/>
      <c r="F25" s="9"/>
      <c r="G25" s="10">
        <v>1574</v>
      </c>
      <c r="H25" s="34"/>
      <c r="I25" s="25">
        <f t="shared" si="1"/>
        <v>0</v>
      </c>
      <c r="L25" s="29" t="s">
        <v>334</v>
      </c>
      <c r="M25" s="28" t="s">
        <v>332</v>
      </c>
      <c r="N25" s="30">
        <v>1061.9100000000001</v>
      </c>
      <c r="O25" s="1"/>
      <c r="P25" s="33">
        <f t="shared" si="0"/>
        <v>0</v>
      </c>
    </row>
    <row r="26" spans="1:16" ht="15">
      <c r="A26" s="6">
        <v>85</v>
      </c>
      <c r="B26" s="7" t="s">
        <v>281</v>
      </c>
      <c r="C26" s="8" t="s">
        <v>222</v>
      </c>
      <c r="D26" s="9"/>
      <c r="E26" s="9"/>
      <c r="F26" s="9"/>
      <c r="G26" s="14">
        <v>0</v>
      </c>
      <c r="H26" s="34"/>
      <c r="I26" s="25">
        <f t="shared" si="1"/>
        <v>0</v>
      </c>
      <c r="L26" s="29" t="s">
        <v>335</v>
      </c>
      <c r="M26" s="28" t="s">
        <v>336</v>
      </c>
      <c r="N26" s="30">
        <v>17.920000000000002</v>
      </c>
      <c r="O26" s="1"/>
      <c r="P26" s="33">
        <f t="shared" si="0"/>
        <v>0</v>
      </c>
    </row>
    <row r="27" spans="1:16" ht="15">
      <c r="A27" s="6">
        <v>91</v>
      </c>
      <c r="B27" s="7" t="s">
        <v>261</v>
      </c>
      <c r="C27" s="8" t="s">
        <v>262</v>
      </c>
      <c r="D27" s="9"/>
      <c r="E27" s="9"/>
      <c r="F27" s="9"/>
      <c r="G27" s="10">
        <v>2475.84</v>
      </c>
      <c r="H27" s="34"/>
      <c r="I27" s="25">
        <f t="shared" si="1"/>
        <v>0</v>
      </c>
      <c r="L27" s="29" t="s">
        <v>337</v>
      </c>
      <c r="M27" s="28" t="s">
        <v>338</v>
      </c>
      <c r="N27" s="30">
        <v>17.920000000000002</v>
      </c>
      <c r="O27" s="1"/>
      <c r="P27" s="33">
        <f t="shared" si="0"/>
        <v>0</v>
      </c>
    </row>
    <row r="28" spans="1:16" ht="15">
      <c r="A28" s="6">
        <v>96</v>
      </c>
      <c r="B28" s="7" t="s">
        <v>51</v>
      </c>
      <c r="C28" s="8" t="s">
        <v>52</v>
      </c>
      <c r="D28" s="8"/>
      <c r="E28" s="8"/>
      <c r="F28" s="9"/>
      <c r="G28" s="10">
        <v>28234.87</v>
      </c>
      <c r="H28" s="34"/>
      <c r="I28" s="25">
        <f t="shared" si="1"/>
        <v>0</v>
      </c>
      <c r="L28" s="29" t="s">
        <v>339</v>
      </c>
      <c r="M28" s="28" t="s">
        <v>340</v>
      </c>
      <c r="N28" s="30">
        <v>10.46</v>
      </c>
      <c r="O28" s="1"/>
      <c r="P28" s="33">
        <f t="shared" si="0"/>
        <v>0</v>
      </c>
    </row>
    <row r="29" spans="1:16" ht="15">
      <c r="A29" s="6">
        <v>201</v>
      </c>
      <c r="B29" s="7" t="s">
        <v>231</v>
      </c>
      <c r="C29" s="8" t="s">
        <v>232</v>
      </c>
      <c r="D29" s="9"/>
      <c r="E29" s="9"/>
      <c r="F29" s="9"/>
      <c r="G29" s="10">
        <v>1586.11</v>
      </c>
      <c r="H29" s="34"/>
      <c r="I29" s="25">
        <f t="shared" si="1"/>
        <v>0</v>
      </c>
      <c r="L29" s="29" t="s">
        <v>341</v>
      </c>
      <c r="M29" s="28" t="s">
        <v>342</v>
      </c>
      <c r="N29" s="30">
        <v>17.920000000000002</v>
      </c>
      <c r="O29" s="1"/>
      <c r="P29" s="33">
        <f t="shared" si="0"/>
        <v>0</v>
      </c>
    </row>
    <row r="30" spans="1:16" ht="15">
      <c r="A30" s="6">
        <v>202</v>
      </c>
      <c r="B30" s="7" t="s">
        <v>17</v>
      </c>
      <c r="C30" s="8" t="s">
        <v>18</v>
      </c>
      <c r="D30" s="9"/>
      <c r="E30" s="9"/>
      <c r="F30" s="9"/>
      <c r="G30" s="10">
        <v>1321.32</v>
      </c>
      <c r="H30" s="34"/>
      <c r="I30" s="25">
        <f t="shared" si="1"/>
        <v>0</v>
      </c>
      <c r="L30" s="29" t="s">
        <v>343</v>
      </c>
      <c r="M30" s="28" t="s">
        <v>344</v>
      </c>
      <c r="N30" s="30">
        <v>23.99</v>
      </c>
      <c r="O30" s="1"/>
      <c r="P30" s="33">
        <f t="shared" si="0"/>
        <v>0</v>
      </c>
    </row>
    <row r="31" spans="1:16" ht="15">
      <c r="A31" s="6">
        <v>311</v>
      </c>
      <c r="B31" s="7" t="s">
        <v>13</v>
      </c>
      <c r="C31" s="8" t="s">
        <v>14</v>
      </c>
      <c r="D31" s="9"/>
      <c r="E31" s="9"/>
      <c r="F31" s="9"/>
      <c r="G31" s="10">
        <v>1651.25</v>
      </c>
      <c r="H31" s="34"/>
      <c r="I31" s="25">
        <f t="shared" si="1"/>
        <v>0</v>
      </c>
      <c r="L31" s="29" t="s">
        <v>345</v>
      </c>
      <c r="M31" s="28" t="s">
        <v>344</v>
      </c>
      <c r="N31" s="28">
        <v>23.99</v>
      </c>
      <c r="O31" s="1"/>
      <c r="P31" s="33">
        <f t="shared" si="0"/>
        <v>0</v>
      </c>
    </row>
    <row r="32" spans="1:16" ht="15">
      <c r="A32" s="6">
        <v>312</v>
      </c>
      <c r="B32" s="7" t="s">
        <v>15</v>
      </c>
      <c r="C32" s="8" t="s">
        <v>16</v>
      </c>
      <c r="D32" s="9"/>
      <c r="E32" s="9"/>
      <c r="F32" s="9"/>
      <c r="G32" s="10">
        <v>1021.12</v>
      </c>
      <c r="H32" s="34"/>
      <c r="I32" s="25">
        <f t="shared" si="1"/>
        <v>0</v>
      </c>
      <c r="L32" s="29" t="s">
        <v>346</v>
      </c>
      <c r="M32" s="28" t="s">
        <v>347</v>
      </c>
      <c r="N32" s="28">
        <v>23.99</v>
      </c>
      <c r="O32" s="1"/>
      <c r="P32" s="33">
        <f t="shared" si="0"/>
        <v>0</v>
      </c>
    </row>
    <row r="33" spans="1:16" ht="15">
      <c r="A33" s="6">
        <v>321</v>
      </c>
      <c r="B33" s="7" t="s">
        <v>19</v>
      </c>
      <c r="C33" s="8" t="s">
        <v>20</v>
      </c>
      <c r="D33" s="9"/>
      <c r="E33" s="9"/>
      <c r="F33" s="9"/>
      <c r="G33" s="10">
        <v>1431.25</v>
      </c>
      <c r="H33" s="34"/>
      <c r="I33" s="25">
        <f t="shared" si="1"/>
        <v>0</v>
      </c>
      <c r="L33" s="29" t="s">
        <v>348</v>
      </c>
      <c r="M33" s="28" t="s">
        <v>344</v>
      </c>
      <c r="N33" s="28">
        <v>23.99</v>
      </c>
      <c r="O33" s="1"/>
      <c r="P33" s="33">
        <f t="shared" si="0"/>
        <v>0</v>
      </c>
    </row>
    <row r="34" spans="1:16" ht="15">
      <c r="A34" s="6">
        <v>322</v>
      </c>
      <c r="B34" s="7" t="s">
        <v>21</v>
      </c>
      <c r="C34" s="8" t="s">
        <v>22</v>
      </c>
      <c r="D34" s="9"/>
      <c r="E34" s="9"/>
      <c r="F34" s="9"/>
      <c r="G34" s="10">
        <v>1049.23</v>
      </c>
      <c r="H34" s="34"/>
      <c r="I34" s="25">
        <f t="shared" si="1"/>
        <v>0</v>
      </c>
      <c r="L34" s="29" t="s">
        <v>349</v>
      </c>
      <c r="M34" s="28" t="s">
        <v>344</v>
      </c>
      <c r="N34" s="28">
        <v>23.99</v>
      </c>
      <c r="O34" s="1"/>
      <c r="P34" s="33">
        <f t="shared" si="0"/>
        <v>0</v>
      </c>
    </row>
    <row r="35" spans="1:16" ht="15">
      <c r="A35" s="6">
        <v>323</v>
      </c>
      <c r="B35" s="7" t="s">
        <v>23</v>
      </c>
      <c r="C35" s="8" t="s">
        <v>24</v>
      </c>
      <c r="D35" s="9"/>
      <c r="E35" s="9"/>
      <c r="F35" s="9"/>
      <c r="G35" s="10">
        <v>1400.26</v>
      </c>
      <c r="H35" s="34"/>
      <c r="I35" s="25">
        <f t="shared" si="1"/>
        <v>0</v>
      </c>
      <c r="L35" s="29" t="s">
        <v>350</v>
      </c>
      <c r="M35" s="28" t="s">
        <v>344</v>
      </c>
      <c r="N35" s="28">
        <v>23.99</v>
      </c>
      <c r="O35" s="1"/>
      <c r="P35" s="33">
        <f t="shared" si="0"/>
        <v>0</v>
      </c>
    </row>
    <row r="36" spans="1:16" ht="15">
      <c r="A36" s="6">
        <v>331</v>
      </c>
      <c r="B36" s="7" t="s">
        <v>27</v>
      </c>
      <c r="C36" s="8" t="s">
        <v>28</v>
      </c>
      <c r="D36" s="9"/>
      <c r="E36" s="9"/>
      <c r="F36" s="9"/>
      <c r="G36" s="10">
        <v>1273.43</v>
      </c>
      <c r="H36" s="34"/>
      <c r="I36" s="25">
        <f t="shared" si="1"/>
        <v>0</v>
      </c>
      <c r="L36" s="29" t="s">
        <v>351</v>
      </c>
      <c r="M36" s="28" t="s">
        <v>344</v>
      </c>
      <c r="N36" s="28">
        <v>23.99</v>
      </c>
      <c r="O36" s="1"/>
      <c r="P36" s="33">
        <f t="shared" si="0"/>
        <v>0</v>
      </c>
    </row>
    <row r="37" spans="1:16" ht="15">
      <c r="A37" s="6">
        <v>332</v>
      </c>
      <c r="B37" s="7" t="s">
        <v>29</v>
      </c>
      <c r="C37" s="8" t="s">
        <v>28</v>
      </c>
      <c r="D37" s="9"/>
      <c r="E37" s="9"/>
      <c r="F37" s="9"/>
      <c r="G37" s="10">
        <v>1273.43</v>
      </c>
      <c r="H37" s="34"/>
      <c r="I37" s="25">
        <f t="shared" si="1"/>
        <v>0</v>
      </c>
      <c r="L37" s="29" t="s">
        <v>352</v>
      </c>
      <c r="M37" s="28" t="s">
        <v>322</v>
      </c>
      <c r="N37" s="32">
        <v>224</v>
      </c>
      <c r="O37" s="1"/>
      <c r="P37" s="33">
        <f t="shared" si="0"/>
        <v>0</v>
      </c>
    </row>
    <row r="38" spans="1:16" ht="15">
      <c r="A38" s="6">
        <v>341</v>
      </c>
      <c r="B38" s="7" t="s">
        <v>6</v>
      </c>
      <c r="C38" s="8" t="s">
        <v>7</v>
      </c>
      <c r="D38" s="9"/>
      <c r="E38" s="9"/>
      <c r="F38" s="9"/>
      <c r="G38" s="10">
        <v>983.05</v>
      </c>
      <c r="H38" s="34"/>
      <c r="I38" s="25">
        <f t="shared" si="1"/>
        <v>0</v>
      </c>
      <c r="L38" s="29" t="s">
        <v>353</v>
      </c>
      <c r="M38" s="28" t="s">
        <v>322</v>
      </c>
      <c r="N38" s="32">
        <v>50</v>
      </c>
      <c r="O38" s="1"/>
      <c r="P38" s="33">
        <f t="shared" si="0"/>
        <v>0</v>
      </c>
    </row>
    <row r="39" spans="1:16" ht="15">
      <c r="A39" s="6">
        <v>342</v>
      </c>
      <c r="B39" s="7" t="s">
        <v>8</v>
      </c>
      <c r="C39" s="8" t="s">
        <v>7</v>
      </c>
      <c r="D39" s="9"/>
      <c r="E39" s="9"/>
      <c r="F39" s="9"/>
      <c r="G39" s="10">
        <v>983.05</v>
      </c>
      <c r="H39" s="34"/>
      <c r="I39" s="25">
        <f t="shared" si="1"/>
        <v>0</v>
      </c>
      <c r="L39" s="29" t="s">
        <v>354</v>
      </c>
      <c r="M39" s="28" t="s">
        <v>322</v>
      </c>
      <c r="N39" s="32">
        <v>0</v>
      </c>
      <c r="O39" s="1"/>
      <c r="P39" s="33">
        <f t="shared" si="0"/>
        <v>0</v>
      </c>
    </row>
    <row r="40" spans="1:16" ht="15">
      <c r="A40" s="6">
        <v>351</v>
      </c>
      <c r="B40" s="7" t="s">
        <v>30</v>
      </c>
      <c r="C40" s="8" t="s">
        <v>31</v>
      </c>
      <c r="D40" s="9"/>
      <c r="E40" s="9"/>
      <c r="F40" s="9"/>
      <c r="G40" s="10">
        <v>1304.97</v>
      </c>
      <c r="H40" s="34"/>
      <c r="I40" s="25">
        <f t="shared" si="1"/>
        <v>0</v>
      </c>
      <c r="L40" s="29" t="s">
        <v>355</v>
      </c>
      <c r="M40" s="28" t="s">
        <v>344</v>
      </c>
      <c r="N40" s="28">
        <v>23.99</v>
      </c>
      <c r="O40" s="1"/>
      <c r="P40" s="33">
        <f t="shared" si="0"/>
        <v>0</v>
      </c>
    </row>
    <row r="41" spans="1:16" ht="15">
      <c r="A41" s="6">
        <v>352</v>
      </c>
      <c r="B41" s="7" t="s">
        <v>32</v>
      </c>
      <c r="C41" s="8" t="s">
        <v>31</v>
      </c>
      <c r="D41" s="9"/>
      <c r="E41" s="9"/>
      <c r="F41" s="9"/>
      <c r="G41" s="10">
        <v>1304.97</v>
      </c>
      <c r="H41" s="34"/>
      <c r="I41" s="25">
        <f t="shared" si="1"/>
        <v>0</v>
      </c>
      <c r="L41" s="29" t="s">
        <v>356</v>
      </c>
      <c r="M41" s="28" t="s">
        <v>344</v>
      </c>
      <c r="N41" s="28">
        <v>23.99</v>
      </c>
      <c r="O41" s="1"/>
      <c r="P41" s="33">
        <f t="shared" si="0"/>
        <v>0</v>
      </c>
    </row>
    <row r="42" spans="1:16" ht="15">
      <c r="A42" s="6">
        <v>361</v>
      </c>
      <c r="B42" s="7" t="s">
        <v>9</v>
      </c>
      <c r="C42" s="8" t="s">
        <v>10</v>
      </c>
      <c r="D42" s="9"/>
      <c r="E42" s="9"/>
      <c r="F42" s="9"/>
      <c r="G42" s="10">
        <v>1561.96</v>
      </c>
      <c r="H42" s="34"/>
      <c r="I42" s="25">
        <f t="shared" si="1"/>
        <v>0</v>
      </c>
      <c r="L42" s="29" t="s">
        <v>357</v>
      </c>
      <c r="M42" s="28" t="s">
        <v>324</v>
      </c>
      <c r="N42" s="28">
        <v>146.01</v>
      </c>
      <c r="O42" s="1"/>
      <c r="P42" s="33">
        <f t="shared" si="0"/>
        <v>0</v>
      </c>
    </row>
    <row r="43" spans="1:16" ht="15">
      <c r="A43" s="6">
        <v>362</v>
      </c>
      <c r="B43" s="7" t="s">
        <v>11</v>
      </c>
      <c r="C43" s="8" t="s">
        <v>10</v>
      </c>
      <c r="D43" s="9"/>
      <c r="E43" s="9"/>
      <c r="F43" s="9"/>
      <c r="G43" s="10">
        <v>1561.96</v>
      </c>
      <c r="H43" s="34"/>
      <c r="I43" s="25">
        <f t="shared" si="1"/>
        <v>0</v>
      </c>
      <c r="L43" s="29" t="s">
        <v>358</v>
      </c>
      <c r="M43" s="28" t="s">
        <v>324</v>
      </c>
      <c r="N43" s="28">
        <v>146.01</v>
      </c>
      <c r="O43" s="1"/>
      <c r="P43" s="33">
        <f t="shared" si="0"/>
        <v>0</v>
      </c>
    </row>
    <row r="44" spans="1:16" ht="15">
      <c r="A44" s="6">
        <v>381</v>
      </c>
      <c r="B44" s="7" t="s">
        <v>33</v>
      </c>
      <c r="C44" s="8" t="s">
        <v>26</v>
      </c>
      <c r="D44" s="9"/>
      <c r="E44" s="9"/>
      <c r="F44" s="9"/>
      <c r="G44" s="10">
        <v>1304.97</v>
      </c>
      <c r="H44" s="34"/>
      <c r="I44" s="25">
        <f t="shared" si="1"/>
        <v>0</v>
      </c>
      <c r="L44" s="29" t="s">
        <v>359</v>
      </c>
      <c r="M44" s="28" t="s">
        <v>324</v>
      </c>
      <c r="N44" s="28">
        <v>146.01</v>
      </c>
      <c r="O44" s="1"/>
      <c r="P44" s="33">
        <f t="shared" si="0"/>
        <v>0</v>
      </c>
    </row>
    <row r="45" spans="1:16" ht="15">
      <c r="A45" s="6">
        <v>382</v>
      </c>
      <c r="B45" s="7" t="s">
        <v>34</v>
      </c>
      <c r="C45" s="11" t="s">
        <v>26</v>
      </c>
      <c r="D45" s="9"/>
      <c r="E45" s="9"/>
      <c r="F45" s="9"/>
      <c r="G45" s="10">
        <v>1304.97</v>
      </c>
      <c r="H45" s="34"/>
      <c r="I45" s="25">
        <f t="shared" si="1"/>
        <v>0</v>
      </c>
      <c r="L45" s="29" t="s">
        <v>360</v>
      </c>
      <c r="M45" s="28" t="s">
        <v>317</v>
      </c>
      <c r="N45" s="28">
        <v>851.95</v>
      </c>
      <c r="O45" s="1"/>
      <c r="P45" s="33">
        <f t="shared" si="0"/>
        <v>0</v>
      </c>
    </row>
    <row r="46" spans="1:16" ht="15">
      <c r="A46" s="6">
        <v>383</v>
      </c>
      <c r="B46" s="7" t="s">
        <v>291</v>
      </c>
      <c r="C46" s="11" t="s">
        <v>26</v>
      </c>
      <c r="D46" s="9"/>
      <c r="E46" s="9"/>
      <c r="F46" s="9"/>
      <c r="G46" s="10">
        <v>1304.97</v>
      </c>
      <c r="H46" s="34"/>
      <c r="I46" s="25">
        <f t="shared" si="1"/>
        <v>0</v>
      </c>
      <c r="L46" s="29" t="s">
        <v>361</v>
      </c>
      <c r="M46" s="28" t="s">
        <v>317</v>
      </c>
      <c r="N46" s="28">
        <v>851.95</v>
      </c>
      <c r="O46" s="1"/>
      <c r="P46" s="33">
        <f t="shared" si="0"/>
        <v>0</v>
      </c>
    </row>
    <row r="47" spans="1:16">
      <c r="A47" s="6">
        <v>391</v>
      </c>
      <c r="B47" s="7" t="s">
        <v>35</v>
      </c>
      <c r="C47" s="11" t="s">
        <v>26</v>
      </c>
      <c r="D47" s="9"/>
      <c r="E47" s="9"/>
      <c r="F47" s="9"/>
      <c r="G47" s="10">
        <v>1304.97</v>
      </c>
      <c r="H47" s="34"/>
      <c r="I47" s="25">
        <f t="shared" si="1"/>
        <v>0</v>
      </c>
      <c r="P47" s="26">
        <f>SUM(P6:P46)</f>
        <v>0</v>
      </c>
    </row>
    <row r="48" spans="1:16" ht="15.7" customHeight="1">
      <c r="A48" s="6">
        <v>392</v>
      </c>
      <c r="B48" s="7" t="s">
        <v>36</v>
      </c>
      <c r="C48" s="11" t="s">
        <v>26</v>
      </c>
      <c r="D48" s="9"/>
      <c r="E48" s="9"/>
      <c r="F48" s="9"/>
      <c r="G48" s="10">
        <v>1304.97</v>
      </c>
      <c r="H48" s="34"/>
      <c r="I48" s="25">
        <f t="shared" si="1"/>
        <v>0</v>
      </c>
    </row>
    <row r="49" spans="1:9">
      <c r="A49" s="6">
        <v>393</v>
      </c>
      <c r="B49" s="7" t="s">
        <v>37</v>
      </c>
      <c r="C49" s="11" t="s">
        <v>26</v>
      </c>
      <c r="D49" s="9"/>
      <c r="E49" s="9"/>
      <c r="F49" s="9"/>
      <c r="G49" s="10">
        <v>1304.97</v>
      </c>
      <c r="H49" s="34"/>
      <c r="I49" s="25">
        <f t="shared" si="1"/>
        <v>0</v>
      </c>
    </row>
    <row r="50" spans="1:9">
      <c r="A50" s="6">
        <v>394</v>
      </c>
      <c r="B50" s="7" t="s">
        <v>38</v>
      </c>
      <c r="C50" s="11" t="s">
        <v>26</v>
      </c>
      <c r="D50" s="9"/>
      <c r="E50" s="9"/>
      <c r="F50" s="9"/>
      <c r="G50" s="10">
        <v>1304.97</v>
      </c>
      <c r="H50" s="34"/>
      <c r="I50" s="25">
        <f t="shared" si="1"/>
        <v>0</v>
      </c>
    </row>
    <row r="51" spans="1:9" ht="24.2">
      <c r="A51" s="6">
        <v>397</v>
      </c>
      <c r="B51" s="7" t="s">
        <v>292</v>
      </c>
      <c r="C51" s="11" t="s">
        <v>26</v>
      </c>
      <c r="D51" s="9"/>
      <c r="E51" s="9"/>
      <c r="F51" s="9"/>
      <c r="G51" s="10">
        <v>1304.97</v>
      </c>
      <c r="H51" s="34"/>
      <c r="I51" s="25">
        <f t="shared" si="1"/>
        <v>0</v>
      </c>
    </row>
    <row r="52" spans="1:9">
      <c r="A52" s="6">
        <v>511</v>
      </c>
      <c r="B52" s="7" t="s">
        <v>249</v>
      </c>
      <c r="C52" s="8" t="s">
        <v>250</v>
      </c>
      <c r="D52" s="8"/>
      <c r="E52" s="8"/>
      <c r="F52" s="9"/>
      <c r="G52" s="10">
        <v>1344.72</v>
      </c>
      <c r="H52" s="34"/>
      <c r="I52" s="25">
        <f t="shared" si="1"/>
        <v>0</v>
      </c>
    </row>
    <row r="53" spans="1:9">
      <c r="A53" s="6">
        <v>512</v>
      </c>
      <c r="B53" s="7" t="s">
        <v>251</v>
      </c>
      <c r="C53" s="8" t="s">
        <v>250</v>
      </c>
      <c r="D53" s="8"/>
      <c r="E53" s="8"/>
      <c r="F53" s="9"/>
      <c r="G53" s="10">
        <v>1344.72</v>
      </c>
      <c r="H53" s="34"/>
      <c r="I53" s="25">
        <f t="shared" si="1"/>
        <v>0</v>
      </c>
    </row>
    <row r="54" spans="1:9">
      <c r="A54" s="6">
        <v>521</v>
      </c>
      <c r="B54" s="7" t="s">
        <v>244</v>
      </c>
      <c r="C54" s="8" t="s">
        <v>54</v>
      </c>
      <c r="D54" s="12" t="s">
        <v>55</v>
      </c>
      <c r="E54" s="8" t="s">
        <v>57</v>
      </c>
      <c r="F54" s="9"/>
      <c r="G54" s="13">
        <f>IF(H54&lt;1,16217.3,5065)</f>
        <v>16217.3</v>
      </c>
      <c r="H54" s="34"/>
      <c r="I54" s="25">
        <f t="shared" si="1"/>
        <v>0</v>
      </c>
    </row>
    <row r="55" spans="1:9">
      <c r="A55" s="6">
        <v>522</v>
      </c>
      <c r="B55" s="7" t="s">
        <v>245</v>
      </c>
      <c r="C55" s="8" t="s">
        <v>54</v>
      </c>
      <c r="D55" s="12" t="s">
        <v>55</v>
      </c>
      <c r="E55" s="8" t="s">
        <v>57</v>
      </c>
      <c r="F55" s="9"/>
      <c r="G55" s="13">
        <f>IF(H55&lt;1,16217.3,5065)</f>
        <v>16217.3</v>
      </c>
      <c r="H55" s="34"/>
      <c r="I55" s="25">
        <f t="shared" si="1"/>
        <v>0</v>
      </c>
    </row>
    <row r="56" spans="1:9">
      <c r="A56" s="6">
        <v>541</v>
      </c>
      <c r="B56" s="7" t="s">
        <v>247</v>
      </c>
      <c r="C56" s="8" t="s">
        <v>228</v>
      </c>
      <c r="D56" s="8"/>
      <c r="E56" s="8"/>
      <c r="F56" s="9"/>
      <c r="G56" s="10">
        <v>1574</v>
      </c>
      <c r="H56" s="34"/>
      <c r="I56" s="25">
        <f t="shared" si="1"/>
        <v>0</v>
      </c>
    </row>
    <row r="57" spans="1:9" ht="24.2">
      <c r="A57" s="6">
        <v>542</v>
      </c>
      <c r="B57" s="7" t="s">
        <v>248</v>
      </c>
      <c r="C57" s="8" t="s">
        <v>228</v>
      </c>
      <c r="D57" s="8"/>
      <c r="E57" s="8"/>
      <c r="F57" s="9"/>
      <c r="G57" s="10">
        <v>1574</v>
      </c>
      <c r="H57" s="34"/>
      <c r="I57" s="25">
        <f t="shared" si="1"/>
        <v>0</v>
      </c>
    </row>
    <row r="58" spans="1:9">
      <c r="A58" s="6">
        <v>543</v>
      </c>
      <c r="B58" s="7" t="s">
        <v>285</v>
      </c>
      <c r="C58" s="8" t="s">
        <v>228</v>
      </c>
      <c r="D58" s="8"/>
      <c r="E58" s="8"/>
      <c r="F58" s="9"/>
      <c r="G58" s="10">
        <v>1574</v>
      </c>
      <c r="H58" s="34"/>
      <c r="I58" s="25">
        <f t="shared" si="1"/>
        <v>0</v>
      </c>
    </row>
    <row r="59" spans="1:9" ht="15.7" customHeight="1">
      <c r="A59" s="6">
        <v>600</v>
      </c>
      <c r="B59" s="7" t="s">
        <v>221</v>
      </c>
      <c r="C59" s="8" t="s">
        <v>222</v>
      </c>
      <c r="D59" s="9"/>
      <c r="E59" s="9"/>
      <c r="F59" s="9"/>
      <c r="G59" s="15">
        <v>0</v>
      </c>
      <c r="H59" s="34"/>
      <c r="I59" s="25">
        <f t="shared" si="1"/>
        <v>0</v>
      </c>
    </row>
    <row r="60" spans="1:9" ht="24.2">
      <c r="A60" s="6">
        <v>608</v>
      </c>
      <c r="B60" s="7" t="s">
        <v>223</v>
      </c>
      <c r="C60" s="8" t="s">
        <v>222</v>
      </c>
      <c r="D60" s="9"/>
      <c r="E60" s="9"/>
      <c r="F60" s="9"/>
      <c r="G60" s="15">
        <v>0</v>
      </c>
      <c r="H60" s="34"/>
      <c r="I60" s="25">
        <f t="shared" si="1"/>
        <v>0</v>
      </c>
    </row>
    <row r="61" spans="1:9">
      <c r="A61" s="6">
        <v>610</v>
      </c>
      <c r="B61" s="7" t="s">
        <v>216</v>
      </c>
      <c r="C61" s="8" t="s">
        <v>217</v>
      </c>
      <c r="D61" s="9"/>
      <c r="E61" s="9"/>
      <c r="F61" s="9"/>
      <c r="G61" s="10">
        <v>1028.5999999999999</v>
      </c>
      <c r="H61" s="34"/>
      <c r="I61" s="25">
        <f t="shared" si="1"/>
        <v>0</v>
      </c>
    </row>
    <row r="62" spans="1:9">
      <c r="A62" s="6">
        <v>614</v>
      </c>
      <c r="B62" s="7" t="s">
        <v>293</v>
      </c>
      <c r="C62" s="8" t="s">
        <v>217</v>
      </c>
      <c r="D62" s="9"/>
      <c r="E62" s="9"/>
      <c r="F62" s="9"/>
      <c r="G62" s="10">
        <v>1028.5999999999999</v>
      </c>
      <c r="H62" s="34"/>
      <c r="I62" s="25">
        <f t="shared" si="1"/>
        <v>0</v>
      </c>
    </row>
    <row r="63" spans="1:9" ht="24.2">
      <c r="A63" s="6">
        <v>618</v>
      </c>
      <c r="B63" s="7" t="s">
        <v>218</v>
      </c>
      <c r="C63" s="8" t="s">
        <v>217</v>
      </c>
      <c r="D63" s="9"/>
      <c r="E63" s="9"/>
      <c r="F63" s="9"/>
      <c r="G63" s="10">
        <v>1028.5999999999999</v>
      </c>
      <c r="H63" s="34"/>
      <c r="I63" s="25">
        <f t="shared" si="1"/>
        <v>0</v>
      </c>
    </row>
    <row r="64" spans="1:9">
      <c r="A64" s="6">
        <v>623</v>
      </c>
      <c r="B64" s="7" t="s">
        <v>226</v>
      </c>
      <c r="C64" s="11" t="s">
        <v>225</v>
      </c>
      <c r="D64" s="9"/>
      <c r="E64" s="9"/>
      <c r="F64" s="9"/>
      <c r="G64" s="10">
        <v>566.91</v>
      </c>
      <c r="H64" s="34"/>
      <c r="I64" s="25">
        <f t="shared" si="1"/>
        <v>0</v>
      </c>
    </row>
    <row r="65" spans="1:9" ht="15.7" customHeight="1">
      <c r="A65" s="6">
        <v>670</v>
      </c>
      <c r="B65" s="7" t="s">
        <v>219</v>
      </c>
      <c r="C65" s="8" t="s">
        <v>217</v>
      </c>
      <c r="D65" s="9"/>
      <c r="E65" s="9"/>
      <c r="F65" s="9"/>
      <c r="G65" s="10">
        <v>1028.5999999999999</v>
      </c>
      <c r="H65" s="34"/>
      <c r="I65" s="25">
        <f t="shared" si="1"/>
        <v>0</v>
      </c>
    </row>
    <row r="66" spans="1:9" ht="24.2">
      <c r="A66" s="6">
        <v>678</v>
      </c>
      <c r="B66" s="7" t="s">
        <v>220</v>
      </c>
      <c r="C66" s="8" t="s">
        <v>217</v>
      </c>
      <c r="D66" s="9"/>
      <c r="E66" s="9"/>
      <c r="F66" s="9"/>
      <c r="G66" s="10">
        <v>1028.5999999999999</v>
      </c>
      <c r="H66" s="34"/>
      <c r="I66" s="25">
        <f t="shared" si="1"/>
        <v>0</v>
      </c>
    </row>
    <row r="67" spans="1:9">
      <c r="A67" s="6">
        <v>742</v>
      </c>
      <c r="B67" s="7" t="s">
        <v>227</v>
      </c>
      <c r="C67" s="8" t="s">
        <v>228</v>
      </c>
      <c r="D67" s="9"/>
      <c r="E67" s="9"/>
      <c r="F67" s="9"/>
      <c r="G67" s="10">
        <v>1574</v>
      </c>
      <c r="H67" s="34"/>
      <c r="I67" s="25">
        <f t="shared" si="1"/>
        <v>0</v>
      </c>
    </row>
    <row r="68" spans="1:9">
      <c r="A68" s="6">
        <v>743</v>
      </c>
      <c r="B68" s="7" t="s">
        <v>286</v>
      </c>
      <c r="C68" s="8" t="s">
        <v>228</v>
      </c>
      <c r="D68" s="9"/>
      <c r="E68" s="9"/>
      <c r="F68" s="9"/>
      <c r="G68" s="10">
        <v>1574</v>
      </c>
      <c r="H68" s="34"/>
      <c r="I68" s="25">
        <f t="shared" si="1"/>
        <v>0</v>
      </c>
    </row>
    <row r="69" spans="1:9">
      <c r="A69" s="6">
        <v>746</v>
      </c>
      <c r="B69" s="7" t="s">
        <v>229</v>
      </c>
      <c r="C69" s="8" t="s">
        <v>230</v>
      </c>
      <c r="D69" s="9"/>
      <c r="E69" s="9"/>
      <c r="F69" s="9"/>
      <c r="G69" s="13">
        <v>32860</v>
      </c>
      <c r="H69" s="34"/>
      <c r="I69" s="25">
        <f t="shared" si="1"/>
        <v>0</v>
      </c>
    </row>
    <row r="70" spans="1:9">
      <c r="A70" s="6">
        <v>747</v>
      </c>
      <c r="B70" s="7" t="s">
        <v>294</v>
      </c>
      <c r="C70" s="8" t="s">
        <v>228</v>
      </c>
      <c r="D70" s="8"/>
      <c r="E70" s="8"/>
      <c r="F70" s="9"/>
      <c r="G70" s="10">
        <v>1574</v>
      </c>
      <c r="H70" s="34"/>
      <c r="I70" s="25">
        <f t="shared" si="1"/>
        <v>0</v>
      </c>
    </row>
    <row r="71" spans="1:9">
      <c r="A71" s="6">
        <v>748</v>
      </c>
      <c r="B71" s="7" t="s">
        <v>236</v>
      </c>
      <c r="C71" s="11" t="s">
        <v>235</v>
      </c>
      <c r="D71" s="9"/>
      <c r="E71" s="9"/>
      <c r="F71" s="9"/>
      <c r="G71" s="10">
        <v>1574</v>
      </c>
      <c r="H71" s="34"/>
      <c r="I71" s="25">
        <f t="shared" ref="I71:I134" si="2">G71*H71</f>
        <v>0</v>
      </c>
    </row>
    <row r="72" spans="1:9">
      <c r="A72" s="6">
        <v>751</v>
      </c>
      <c r="B72" s="7" t="s">
        <v>271</v>
      </c>
      <c r="C72" s="8" t="s">
        <v>272</v>
      </c>
      <c r="D72" s="9"/>
      <c r="E72" s="9"/>
      <c r="F72" s="9"/>
      <c r="G72" s="15">
        <v>0</v>
      </c>
      <c r="H72" s="34"/>
      <c r="I72" s="25">
        <f t="shared" si="2"/>
        <v>0</v>
      </c>
    </row>
    <row r="73" spans="1:9">
      <c r="A73" s="6">
        <v>752</v>
      </c>
      <c r="B73" s="7" t="s">
        <v>275</v>
      </c>
      <c r="C73" s="8" t="s">
        <v>222</v>
      </c>
      <c r="D73" s="9"/>
      <c r="E73" s="9"/>
      <c r="F73" s="9"/>
      <c r="G73" s="15">
        <v>0</v>
      </c>
      <c r="H73" s="34"/>
      <c r="I73" s="25">
        <f t="shared" si="2"/>
        <v>0</v>
      </c>
    </row>
    <row r="74" spans="1:9">
      <c r="A74" s="6">
        <v>754</v>
      </c>
      <c r="B74" s="7" t="s">
        <v>273</v>
      </c>
      <c r="C74" s="11" t="s">
        <v>274</v>
      </c>
      <c r="D74" s="9"/>
      <c r="E74" s="9"/>
      <c r="F74" s="9"/>
      <c r="G74" s="10">
        <v>566.91</v>
      </c>
      <c r="H74" s="34"/>
      <c r="I74" s="25">
        <f t="shared" si="2"/>
        <v>0</v>
      </c>
    </row>
    <row r="75" spans="1:9">
      <c r="A75" s="6">
        <v>760</v>
      </c>
      <c r="B75" s="7" t="s">
        <v>233</v>
      </c>
      <c r="C75" s="8" t="s">
        <v>222</v>
      </c>
      <c r="D75" s="9"/>
      <c r="E75" s="9"/>
      <c r="F75" s="9"/>
      <c r="G75" s="14">
        <v>0</v>
      </c>
      <c r="H75" s="34"/>
      <c r="I75" s="25">
        <f t="shared" si="2"/>
        <v>0</v>
      </c>
    </row>
    <row r="76" spans="1:9">
      <c r="A76" s="6">
        <v>811</v>
      </c>
      <c r="B76" s="7" t="s">
        <v>267</v>
      </c>
      <c r="C76" s="8" t="s">
        <v>268</v>
      </c>
      <c r="D76" s="9"/>
      <c r="E76" s="9"/>
      <c r="F76" s="9"/>
      <c r="G76" s="15">
        <v>0</v>
      </c>
      <c r="H76" s="34"/>
      <c r="I76" s="25">
        <f t="shared" si="2"/>
        <v>0</v>
      </c>
    </row>
    <row r="77" spans="1:9">
      <c r="A77" s="6">
        <v>812</v>
      </c>
      <c r="B77" s="7" t="s">
        <v>269</v>
      </c>
      <c r="C77" s="8" t="s">
        <v>268</v>
      </c>
      <c r="D77" s="9"/>
      <c r="E77" s="9"/>
      <c r="F77" s="9"/>
      <c r="G77" s="15">
        <v>0</v>
      </c>
      <c r="H77" s="34"/>
      <c r="I77" s="25">
        <f t="shared" si="2"/>
        <v>0</v>
      </c>
    </row>
    <row r="78" spans="1:9">
      <c r="A78" s="6">
        <v>813</v>
      </c>
      <c r="B78" s="7" t="s">
        <v>270</v>
      </c>
      <c r="C78" s="8" t="s">
        <v>268</v>
      </c>
      <c r="D78" s="9"/>
      <c r="E78" s="9"/>
      <c r="F78" s="9"/>
      <c r="G78" s="15">
        <v>0</v>
      </c>
      <c r="H78" s="34"/>
      <c r="I78" s="25">
        <f t="shared" si="2"/>
        <v>0</v>
      </c>
    </row>
    <row r="79" spans="1:9">
      <c r="A79" s="6">
        <v>821</v>
      </c>
      <c r="B79" s="7" t="s">
        <v>186</v>
      </c>
      <c r="C79" s="11" t="s">
        <v>187</v>
      </c>
      <c r="D79" s="8"/>
      <c r="E79" s="8"/>
      <c r="F79" s="8"/>
      <c r="G79" s="13">
        <f>IF(H79&lt;5, 4957.07,0)</f>
        <v>4957.07</v>
      </c>
      <c r="H79" s="34"/>
      <c r="I79" s="25">
        <f t="shared" si="2"/>
        <v>0</v>
      </c>
    </row>
    <row r="80" spans="1:9">
      <c r="A80" s="6">
        <v>860</v>
      </c>
      <c r="B80" s="7" t="s">
        <v>87</v>
      </c>
      <c r="C80" s="8" t="s">
        <v>88</v>
      </c>
      <c r="D80" s="12" t="s">
        <v>55</v>
      </c>
      <c r="E80" s="8" t="s">
        <v>89</v>
      </c>
      <c r="F80" s="8" t="s">
        <v>90</v>
      </c>
      <c r="G80" s="13">
        <f>IF(H80&lt;1,17677.78,5065)</f>
        <v>17677.78</v>
      </c>
      <c r="H80" s="34"/>
      <c r="I80" s="25">
        <f t="shared" si="2"/>
        <v>0</v>
      </c>
    </row>
    <row r="81" spans="1:9">
      <c r="A81" s="6">
        <v>872</v>
      </c>
      <c r="B81" s="7" t="s">
        <v>207</v>
      </c>
      <c r="C81" s="8" t="s">
        <v>206</v>
      </c>
      <c r="D81" s="9"/>
      <c r="E81" s="9"/>
      <c r="F81" s="9"/>
      <c r="G81" s="13">
        <v>1400</v>
      </c>
      <c r="H81" s="34"/>
      <c r="I81" s="25">
        <f t="shared" si="2"/>
        <v>0</v>
      </c>
    </row>
    <row r="82" spans="1:9">
      <c r="A82" s="6">
        <v>873</v>
      </c>
      <c r="B82" s="7" t="s">
        <v>287</v>
      </c>
      <c r="C82" s="8" t="s">
        <v>222</v>
      </c>
      <c r="D82" s="9"/>
      <c r="E82" s="9"/>
      <c r="F82" s="9"/>
      <c r="G82" s="14">
        <v>0</v>
      </c>
      <c r="H82" s="34"/>
      <c r="I82" s="25">
        <f t="shared" si="2"/>
        <v>0</v>
      </c>
    </row>
    <row r="83" spans="1:9">
      <c r="A83" s="6">
        <v>874</v>
      </c>
      <c r="B83" s="7" t="s">
        <v>280</v>
      </c>
      <c r="C83" s="8" t="s">
        <v>222</v>
      </c>
      <c r="D83" s="9"/>
      <c r="E83" s="9"/>
      <c r="F83" s="9"/>
      <c r="G83" s="14">
        <v>0</v>
      </c>
      <c r="H83" s="34"/>
      <c r="I83" s="25">
        <f t="shared" si="2"/>
        <v>0</v>
      </c>
    </row>
    <row r="84" spans="1:9">
      <c r="A84" s="6">
        <v>881</v>
      </c>
      <c r="B84" s="7" t="s">
        <v>183</v>
      </c>
      <c r="C84" s="11" t="s">
        <v>158</v>
      </c>
      <c r="D84" s="12" t="s">
        <v>71</v>
      </c>
      <c r="E84" s="8" t="s">
        <v>159</v>
      </c>
      <c r="F84" s="8" t="s">
        <v>160</v>
      </c>
      <c r="G84" s="13">
        <f>IF(H84&lt;1,119020.58,3653.57)</f>
        <v>119020.58</v>
      </c>
      <c r="H84" s="34"/>
      <c r="I84" s="25">
        <f t="shared" si="2"/>
        <v>0</v>
      </c>
    </row>
    <row r="85" spans="1:9">
      <c r="A85" s="6">
        <v>883</v>
      </c>
      <c r="B85" s="7" t="s">
        <v>276</v>
      </c>
      <c r="C85" s="8" t="s">
        <v>368</v>
      </c>
      <c r="D85" s="9"/>
      <c r="E85" s="9"/>
      <c r="F85" s="9"/>
      <c r="G85" s="10">
        <v>1574</v>
      </c>
      <c r="H85" s="34"/>
      <c r="I85" s="25">
        <f t="shared" si="2"/>
        <v>0</v>
      </c>
    </row>
    <row r="86" spans="1:9">
      <c r="A86" s="6">
        <v>884</v>
      </c>
      <c r="B86" s="7" t="s">
        <v>277</v>
      </c>
      <c r="C86" s="8" t="s">
        <v>238</v>
      </c>
      <c r="D86" s="9"/>
      <c r="E86" s="9"/>
      <c r="F86" s="9"/>
      <c r="G86" s="10">
        <v>1574</v>
      </c>
      <c r="H86" s="34"/>
      <c r="I86" s="25">
        <f t="shared" si="2"/>
        <v>0</v>
      </c>
    </row>
    <row r="87" spans="1:9">
      <c r="A87" s="6">
        <v>885</v>
      </c>
      <c r="B87" s="7" t="s">
        <v>49</v>
      </c>
      <c r="C87" s="8" t="s">
        <v>50</v>
      </c>
      <c r="D87" s="8"/>
      <c r="E87" s="8"/>
      <c r="F87" s="8"/>
      <c r="G87" s="16">
        <v>107936.85</v>
      </c>
      <c r="H87" s="34"/>
      <c r="I87" s="25">
        <f t="shared" si="2"/>
        <v>0</v>
      </c>
    </row>
    <row r="88" spans="1:9">
      <c r="A88" s="6">
        <v>901</v>
      </c>
      <c r="B88" s="7" t="s">
        <v>212</v>
      </c>
      <c r="C88" s="8" t="s">
        <v>211</v>
      </c>
      <c r="D88" s="9"/>
      <c r="E88" s="9"/>
      <c r="F88" s="9"/>
      <c r="G88" s="10">
        <v>5197.2700000000004</v>
      </c>
      <c r="H88" s="34"/>
      <c r="I88" s="25">
        <f t="shared" si="2"/>
        <v>0</v>
      </c>
    </row>
    <row r="89" spans="1:9">
      <c r="A89" s="6">
        <v>902</v>
      </c>
      <c r="B89" s="7" t="s">
        <v>210</v>
      </c>
      <c r="C89" s="8" t="s">
        <v>211</v>
      </c>
      <c r="D89" s="9"/>
      <c r="E89" s="9"/>
      <c r="F89" s="9"/>
      <c r="G89" s="10">
        <v>5197.2700000000004</v>
      </c>
      <c r="H89" s="34"/>
      <c r="I89" s="25">
        <f t="shared" si="2"/>
        <v>0</v>
      </c>
    </row>
    <row r="90" spans="1:9">
      <c r="A90" s="6">
        <v>903</v>
      </c>
      <c r="B90" s="7" t="s">
        <v>213</v>
      </c>
      <c r="C90" s="8" t="s">
        <v>211</v>
      </c>
      <c r="D90" s="9"/>
      <c r="E90" s="9"/>
      <c r="F90" s="9"/>
      <c r="G90" s="10">
        <v>5197.2700000000004</v>
      </c>
      <c r="H90" s="34"/>
      <c r="I90" s="25">
        <f t="shared" si="2"/>
        <v>0</v>
      </c>
    </row>
    <row r="91" spans="1:9">
      <c r="A91" s="6">
        <v>904</v>
      </c>
      <c r="B91" s="7" t="s">
        <v>214</v>
      </c>
      <c r="C91" s="8" t="s">
        <v>211</v>
      </c>
      <c r="D91" s="9"/>
      <c r="E91" s="9"/>
      <c r="F91" s="9"/>
      <c r="G91" s="10">
        <v>5197.2700000000004</v>
      </c>
      <c r="H91" s="34"/>
      <c r="I91" s="25">
        <f t="shared" si="2"/>
        <v>0</v>
      </c>
    </row>
    <row r="92" spans="1:9">
      <c r="A92" s="6">
        <v>905</v>
      </c>
      <c r="B92" s="7" t="s">
        <v>215</v>
      </c>
      <c r="C92" s="8" t="s">
        <v>211</v>
      </c>
      <c r="D92" s="9"/>
      <c r="E92" s="9"/>
      <c r="F92" s="9"/>
      <c r="G92" s="10">
        <v>5197.2700000000004</v>
      </c>
      <c r="H92" s="34"/>
      <c r="I92" s="25">
        <f t="shared" si="2"/>
        <v>0</v>
      </c>
    </row>
    <row r="93" spans="1:9">
      <c r="A93" s="6">
        <v>921</v>
      </c>
      <c r="B93" s="7" t="s">
        <v>208</v>
      </c>
      <c r="C93" s="8" t="s">
        <v>209</v>
      </c>
      <c r="D93" s="9"/>
      <c r="E93" s="9"/>
      <c r="F93" s="9"/>
      <c r="G93" s="10">
        <v>2622.83</v>
      </c>
      <c r="H93" s="34"/>
      <c r="I93" s="25">
        <f t="shared" si="2"/>
        <v>0</v>
      </c>
    </row>
    <row r="94" spans="1:9">
      <c r="A94" s="6">
        <v>922</v>
      </c>
      <c r="B94" s="7" t="s">
        <v>205</v>
      </c>
      <c r="C94" s="8" t="s">
        <v>206</v>
      </c>
      <c r="D94" s="9"/>
      <c r="E94" s="9"/>
      <c r="F94" s="9"/>
      <c r="G94" s="13">
        <v>1400</v>
      </c>
      <c r="H94" s="34"/>
      <c r="I94" s="25">
        <f t="shared" si="2"/>
        <v>0</v>
      </c>
    </row>
    <row r="95" spans="1:9">
      <c r="A95" s="6">
        <v>923</v>
      </c>
      <c r="B95" s="7" t="s">
        <v>295</v>
      </c>
      <c r="C95" s="8" t="s">
        <v>209</v>
      </c>
      <c r="D95" s="9"/>
      <c r="E95" s="9"/>
      <c r="F95" s="9"/>
      <c r="G95" s="10">
        <v>2622.83</v>
      </c>
      <c r="H95" s="34"/>
      <c r="I95" s="25">
        <f t="shared" si="2"/>
        <v>0</v>
      </c>
    </row>
    <row r="96" spans="1:9">
      <c r="A96" s="6">
        <v>931</v>
      </c>
      <c r="B96" s="7" t="s">
        <v>252</v>
      </c>
      <c r="C96" s="8" t="s">
        <v>253</v>
      </c>
      <c r="D96" s="12" t="s">
        <v>71</v>
      </c>
      <c r="E96" s="8" t="s">
        <v>254</v>
      </c>
      <c r="F96" s="9"/>
      <c r="G96" s="13">
        <f>IF(H96&lt;5, 17677.78,1862.95)</f>
        <v>17677.78</v>
      </c>
      <c r="H96" s="34"/>
      <c r="I96" s="25">
        <f t="shared" si="2"/>
        <v>0</v>
      </c>
    </row>
    <row r="97" spans="1:9">
      <c r="A97" s="6">
        <v>933</v>
      </c>
      <c r="B97" s="7" t="s">
        <v>296</v>
      </c>
      <c r="C97" s="8" t="s">
        <v>250</v>
      </c>
      <c r="D97" s="9"/>
      <c r="E97" s="9"/>
      <c r="F97" s="9"/>
      <c r="G97" s="10">
        <v>1344.72</v>
      </c>
      <c r="H97" s="34"/>
      <c r="I97" s="25">
        <f t="shared" si="2"/>
        <v>0</v>
      </c>
    </row>
    <row r="98" spans="1:9">
      <c r="A98" s="6">
        <v>934</v>
      </c>
      <c r="B98" s="7" t="s">
        <v>297</v>
      </c>
      <c r="C98" s="8" t="s">
        <v>250</v>
      </c>
      <c r="D98" s="9"/>
      <c r="E98" s="9"/>
      <c r="F98" s="9"/>
      <c r="G98" s="10">
        <v>1344.72</v>
      </c>
      <c r="H98" s="34"/>
      <c r="I98" s="25">
        <f t="shared" si="2"/>
        <v>0</v>
      </c>
    </row>
    <row r="99" spans="1:9">
      <c r="A99" s="6">
        <v>951</v>
      </c>
      <c r="B99" s="7" t="s">
        <v>53</v>
      </c>
      <c r="C99" s="8" t="s">
        <v>54</v>
      </c>
      <c r="D99" s="12" t="s">
        <v>55</v>
      </c>
      <c r="E99" s="8" t="s">
        <v>56</v>
      </c>
      <c r="F99" s="8" t="s">
        <v>57</v>
      </c>
      <c r="G99" s="13">
        <f>IF(H99&lt;1,16217.3,5065)</f>
        <v>16217.3</v>
      </c>
      <c r="H99" s="34"/>
      <c r="I99" s="25">
        <f t="shared" si="2"/>
        <v>0</v>
      </c>
    </row>
    <row r="100" spans="1:9">
      <c r="A100" s="6">
        <v>952</v>
      </c>
      <c r="B100" s="7" t="s">
        <v>177</v>
      </c>
      <c r="C100" s="8" t="s">
        <v>178</v>
      </c>
      <c r="D100" s="8"/>
      <c r="E100" s="8"/>
      <c r="F100" s="8"/>
      <c r="G100" s="13">
        <v>119020.58</v>
      </c>
      <c r="H100" s="34"/>
      <c r="I100" s="25">
        <f t="shared" si="2"/>
        <v>0</v>
      </c>
    </row>
    <row r="101" spans="1:9">
      <c r="A101" s="6">
        <v>953</v>
      </c>
      <c r="B101" s="7" t="s">
        <v>157</v>
      </c>
      <c r="C101" s="8" t="s">
        <v>158</v>
      </c>
      <c r="D101" s="12" t="s">
        <v>55</v>
      </c>
      <c r="E101" s="8" t="s">
        <v>159</v>
      </c>
      <c r="F101" s="8" t="s">
        <v>160</v>
      </c>
      <c r="G101" s="13">
        <f>IF(H101&lt;1,119020.58,3653.57)</f>
        <v>119020.58</v>
      </c>
      <c r="H101" s="34"/>
      <c r="I101" s="25">
        <f t="shared" si="2"/>
        <v>0</v>
      </c>
    </row>
    <row r="102" spans="1:9">
      <c r="A102" s="6">
        <v>954</v>
      </c>
      <c r="B102" s="7" t="s">
        <v>58</v>
      </c>
      <c r="C102" s="8" t="s">
        <v>59</v>
      </c>
      <c r="D102" s="12" t="s">
        <v>55</v>
      </c>
      <c r="E102" s="8" t="s">
        <v>60</v>
      </c>
      <c r="F102" s="8" t="s">
        <v>52</v>
      </c>
      <c r="G102" s="13">
        <f>IF(H102&lt;1,485997.52,28234.87)</f>
        <v>485997.52</v>
      </c>
      <c r="H102" s="34"/>
      <c r="I102" s="25">
        <f t="shared" si="2"/>
        <v>0</v>
      </c>
    </row>
    <row r="103" spans="1:9">
      <c r="A103" s="6">
        <v>957</v>
      </c>
      <c r="B103" s="7" t="s">
        <v>161</v>
      </c>
      <c r="C103" s="11" t="s">
        <v>158</v>
      </c>
      <c r="D103" s="12" t="s">
        <v>55</v>
      </c>
      <c r="E103" s="8" t="s">
        <v>159</v>
      </c>
      <c r="F103" s="8" t="s">
        <v>160</v>
      </c>
      <c r="G103" s="13">
        <f>IF(H103&lt;1,119020.58,3653.57)</f>
        <v>119020.58</v>
      </c>
      <c r="H103" s="34"/>
      <c r="I103" s="25">
        <f t="shared" si="2"/>
        <v>0</v>
      </c>
    </row>
    <row r="104" spans="1:9">
      <c r="A104" s="6">
        <v>958</v>
      </c>
      <c r="B104" s="7" t="s">
        <v>61</v>
      </c>
      <c r="C104" s="8" t="s">
        <v>59</v>
      </c>
      <c r="D104" s="12" t="s">
        <v>55</v>
      </c>
      <c r="E104" s="8" t="s">
        <v>60</v>
      </c>
      <c r="F104" s="8" t="s">
        <v>52</v>
      </c>
      <c r="G104" s="13">
        <f>IF(H104&lt;1,485997.52,28234.87)</f>
        <v>485997.52</v>
      </c>
      <c r="H104" s="34"/>
      <c r="I104" s="25">
        <f t="shared" si="2"/>
        <v>0</v>
      </c>
    </row>
    <row r="105" spans="1:9">
      <c r="A105" s="6">
        <v>959</v>
      </c>
      <c r="B105" s="7" t="s">
        <v>154</v>
      </c>
      <c r="C105" s="8" t="s">
        <v>155</v>
      </c>
      <c r="D105" s="8"/>
      <c r="E105" s="8"/>
      <c r="F105" s="8"/>
      <c r="G105" s="10">
        <v>37360</v>
      </c>
      <c r="H105" s="34"/>
      <c r="I105" s="25">
        <f t="shared" si="2"/>
        <v>0</v>
      </c>
    </row>
    <row r="106" spans="1:9">
      <c r="A106" s="6">
        <v>961</v>
      </c>
      <c r="B106" s="7" t="s">
        <v>156</v>
      </c>
      <c r="C106" s="8" t="s">
        <v>155</v>
      </c>
      <c r="D106" s="8"/>
      <c r="E106" s="8"/>
      <c r="F106" s="8"/>
      <c r="G106" s="10">
        <v>37360</v>
      </c>
      <c r="H106" s="34"/>
      <c r="I106" s="25">
        <f t="shared" si="2"/>
        <v>0</v>
      </c>
    </row>
    <row r="107" spans="1:9">
      <c r="A107" s="6">
        <v>962</v>
      </c>
      <c r="B107" s="7" t="s">
        <v>282</v>
      </c>
      <c r="C107" s="8" t="s">
        <v>222</v>
      </c>
      <c r="D107" s="9"/>
      <c r="E107" s="9"/>
      <c r="F107" s="9"/>
      <c r="G107" s="14">
        <v>0</v>
      </c>
      <c r="H107" s="34"/>
      <c r="I107" s="25">
        <f t="shared" si="2"/>
        <v>0</v>
      </c>
    </row>
    <row r="108" spans="1:9">
      <c r="A108" s="6">
        <v>966</v>
      </c>
      <c r="B108" s="7" t="s">
        <v>258</v>
      </c>
      <c r="C108" s="8" t="s">
        <v>54</v>
      </c>
      <c r="D108" s="12" t="s">
        <v>55</v>
      </c>
      <c r="E108" s="8" t="s">
        <v>57</v>
      </c>
      <c r="F108" s="9"/>
      <c r="G108" s="13">
        <f>IF(H108&lt;1,16217.3,5065)</f>
        <v>16217.3</v>
      </c>
      <c r="H108" s="34"/>
      <c r="I108" s="25">
        <f t="shared" si="2"/>
        <v>0</v>
      </c>
    </row>
    <row r="109" spans="1:9">
      <c r="A109" s="6">
        <v>967</v>
      </c>
      <c r="B109" s="7" t="s">
        <v>298</v>
      </c>
      <c r="C109" s="17" t="s">
        <v>54</v>
      </c>
      <c r="D109" s="12"/>
      <c r="E109" s="8"/>
      <c r="F109" s="9"/>
      <c r="G109" s="18">
        <v>16217.298457702029</v>
      </c>
      <c r="H109" s="34"/>
      <c r="I109" s="25">
        <f t="shared" si="2"/>
        <v>0</v>
      </c>
    </row>
    <row r="110" spans="1:9">
      <c r="A110" s="6">
        <v>4111</v>
      </c>
      <c r="B110" s="7" t="s">
        <v>195</v>
      </c>
      <c r="C110" s="8" t="s">
        <v>196</v>
      </c>
      <c r="D110" s="9"/>
      <c r="E110" s="9"/>
      <c r="F110" s="9"/>
      <c r="G110" s="10">
        <v>1413.49</v>
      </c>
      <c r="H110" s="34"/>
      <c r="I110" s="25">
        <f t="shared" si="2"/>
        <v>0</v>
      </c>
    </row>
    <row r="111" spans="1:9">
      <c r="A111" s="6">
        <v>4112</v>
      </c>
      <c r="B111" s="7" t="s">
        <v>197</v>
      </c>
      <c r="C111" s="8" t="s">
        <v>144</v>
      </c>
      <c r="D111" s="9"/>
      <c r="E111" s="9"/>
      <c r="F111" s="9"/>
      <c r="G111" s="10">
        <v>1413.49</v>
      </c>
      <c r="H111" s="34"/>
      <c r="I111" s="25">
        <f t="shared" si="2"/>
        <v>0</v>
      </c>
    </row>
    <row r="112" spans="1:9">
      <c r="A112" s="6">
        <v>4121</v>
      </c>
      <c r="B112" s="7" t="s">
        <v>198</v>
      </c>
      <c r="C112" s="8" t="s">
        <v>196</v>
      </c>
      <c r="D112" s="9"/>
      <c r="E112" s="9"/>
      <c r="F112" s="9"/>
      <c r="G112" s="10">
        <v>1413.49</v>
      </c>
      <c r="H112" s="34"/>
      <c r="I112" s="25">
        <f t="shared" si="2"/>
        <v>0</v>
      </c>
    </row>
    <row r="113" spans="1:9">
      <c r="A113" s="6">
        <v>4122</v>
      </c>
      <c r="B113" s="7" t="s">
        <v>199</v>
      </c>
      <c r="C113" s="8" t="s">
        <v>144</v>
      </c>
      <c r="D113" s="9"/>
      <c r="E113" s="9"/>
      <c r="F113" s="9"/>
      <c r="G113" s="10">
        <v>1413.49</v>
      </c>
      <c r="H113" s="34"/>
      <c r="I113" s="25">
        <f t="shared" si="2"/>
        <v>0</v>
      </c>
    </row>
    <row r="114" spans="1:9">
      <c r="A114" s="6">
        <v>7431</v>
      </c>
      <c r="B114" s="7" t="s">
        <v>181</v>
      </c>
      <c r="C114" s="8" t="s">
        <v>54</v>
      </c>
      <c r="D114" s="12" t="s">
        <v>55</v>
      </c>
      <c r="E114" s="8" t="s">
        <v>182</v>
      </c>
      <c r="F114" s="8" t="s">
        <v>57</v>
      </c>
      <c r="G114" s="13">
        <f>IF(H114&lt;1,16217.3,5065)</f>
        <v>16217.3</v>
      </c>
      <c r="H114" s="34"/>
      <c r="I114" s="25">
        <f t="shared" si="2"/>
        <v>0</v>
      </c>
    </row>
    <row r="115" spans="1:9">
      <c r="A115" s="6">
        <v>7433</v>
      </c>
      <c r="B115" s="7" t="s">
        <v>76</v>
      </c>
      <c r="C115" s="8" t="s">
        <v>70</v>
      </c>
      <c r="D115" s="12" t="s">
        <v>71</v>
      </c>
      <c r="E115" s="8" t="s">
        <v>72</v>
      </c>
      <c r="F115" s="8" t="s">
        <v>73</v>
      </c>
      <c r="G115" s="13">
        <f>IF(H115&lt;5, 17677.78,4047.27)</f>
        <v>17677.78</v>
      </c>
      <c r="H115" s="34"/>
      <c r="I115" s="25">
        <f t="shared" si="2"/>
        <v>0</v>
      </c>
    </row>
    <row r="116" spans="1:9">
      <c r="A116" s="6">
        <v>8511</v>
      </c>
      <c r="B116" s="7" t="s">
        <v>66</v>
      </c>
      <c r="C116" s="8" t="s">
        <v>65</v>
      </c>
      <c r="D116" s="8"/>
      <c r="E116" s="8"/>
      <c r="F116" s="9"/>
      <c r="G116" s="10">
        <v>23400</v>
      </c>
      <c r="H116" s="34"/>
      <c r="I116" s="25">
        <f t="shared" si="2"/>
        <v>0</v>
      </c>
    </row>
    <row r="117" spans="1:9">
      <c r="A117" s="6">
        <v>8516</v>
      </c>
      <c r="B117" s="7" t="s">
        <v>137</v>
      </c>
      <c r="C117" s="8" t="s">
        <v>138</v>
      </c>
      <c r="D117" s="8"/>
      <c r="E117" s="8"/>
      <c r="F117" s="8"/>
      <c r="G117" s="13">
        <v>120043.17</v>
      </c>
      <c r="H117" s="34"/>
      <c r="I117" s="25">
        <f t="shared" si="2"/>
        <v>0</v>
      </c>
    </row>
    <row r="118" spans="1:9">
      <c r="A118" s="6">
        <v>8517</v>
      </c>
      <c r="B118" s="7" t="s">
        <v>168</v>
      </c>
      <c r="C118" s="8" t="s">
        <v>167</v>
      </c>
      <c r="D118" s="8"/>
      <c r="E118" s="8"/>
      <c r="F118" s="8"/>
      <c r="G118" s="10">
        <v>17677.78</v>
      </c>
      <c r="H118" s="34"/>
      <c r="I118" s="25">
        <f t="shared" si="2"/>
        <v>0</v>
      </c>
    </row>
    <row r="119" spans="1:9">
      <c r="A119" s="6">
        <v>8548</v>
      </c>
      <c r="B119" s="7" t="s">
        <v>83</v>
      </c>
      <c r="C119" s="8" t="s">
        <v>84</v>
      </c>
      <c r="D119" s="12" t="s">
        <v>55</v>
      </c>
      <c r="E119" s="8" t="s">
        <v>85</v>
      </c>
      <c r="F119" s="8" t="s">
        <v>86</v>
      </c>
      <c r="G119" s="13">
        <f>IF(H119&lt;1,119020.58,17677.78)</f>
        <v>119020.58</v>
      </c>
      <c r="H119" s="34"/>
      <c r="I119" s="25">
        <f t="shared" si="2"/>
        <v>0</v>
      </c>
    </row>
    <row r="120" spans="1:9">
      <c r="A120" s="6">
        <v>8561</v>
      </c>
      <c r="B120" s="7" t="s">
        <v>124</v>
      </c>
      <c r="C120" s="8" t="s">
        <v>54</v>
      </c>
      <c r="D120" s="12" t="s">
        <v>71</v>
      </c>
      <c r="E120" s="8" t="s">
        <v>56</v>
      </c>
      <c r="F120" s="8" t="s">
        <v>57</v>
      </c>
      <c r="G120" s="13">
        <f>IF(H120&lt;5,16217.3,5065)</f>
        <v>16217.3</v>
      </c>
      <c r="H120" s="34"/>
      <c r="I120" s="25">
        <f t="shared" si="2"/>
        <v>0</v>
      </c>
    </row>
    <row r="121" spans="1:9">
      <c r="A121" s="6">
        <v>9201</v>
      </c>
      <c r="B121" s="7" t="s">
        <v>193</v>
      </c>
      <c r="C121" s="8" t="s">
        <v>367</v>
      </c>
      <c r="D121" s="9"/>
      <c r="E121" s="9"/>
      <c r="F121" s="9"/>
      <c r="G121" s="10">
        <v>6000</v>
      </c>
      <c r="H121" s="34"/>
      <c r="I121" s="25">
        <f t="shared" si="2"/>
        <v>0</v>
      </c>
    </row>
    <row r="122" spans="1:9">
      <c r="A122" s="6">
        <v>9202</v>
      </c>
      <c r="B122" s="7" t="s">
        <v>194</v>
      </c>
      <c r="C122" s="8" t="s">
        <v>367</v>
      </c>
      <c r="D122" s="9"/>
      <c r="E122" s="9"/>
      <c r="F122" s="9"/>
      <c r="G122" s="10">
        <v>6000</v>
      </c>
      <c r="H122" s="34"/>
      <c r="I122" s="25">
        <f t="shared" si="2"/>
        <v>0</v>
      </c>
    </row>
    <row r="123" spans="1:9">
      <c r="A123" s="6">
        <v>9410</v>
      </c>
      <c r="B123" s="7" t="s">
        <v>255</v>
      </c>
      <c r="C123" s="8" t="s">
        <v>256</v>
      </c>
      <c r="D123" s="12" t="s">
        <v>71</v>
      </c>
      <c r="E123" s="8"/>
      <c r="F123" s="9" t="s">
        <v>257</v>
      </c>
      <c r="G123" s="13">
        <f>IF(H123&lt;5,17677.78,2226.62)</f>
        <v>17677.78</v>
      </c>
      <c r="H123" s="34"/>
      <c r="I123" s="25">
        <f t="shared" si="2"/>
        <v>0</v>
      </c>
    </row>
    <row r="124" spans="1:9">
      <c r="A124" s="6">
        <v>9456</v>
      </c>
      <c r="B124" s="7" t="s">
        <v>121</v>
      </c>
      <c r="C124" s="8" t="s">
        <v>54</v>
      </c>
      <c r="D124" s="12" t="s">
        <v>55</v>
      </c>
      <c r="E124" s="8" t="s">
        <v>56</v>
      </c>
      <c r="F124" s="8" t="s">
        <v>57</v>
      </c>
      <c r="G124" s="13">
        <f>IF(H124&lt;1,16217.3,5065)</f>
        <v>16217.3</v>
      </c>
      <c r="H124" s="34"/>
      <c r="I124" s="25">
        <f t="shared" si="2"/>
        <v>0</v>
      </c>
    </row>
    <row r="125" spans="1:9">
      <c r="A125" s="6">
        <v>9511</v>
      </c>
      <c r="B125" s="7" t="s">
        <v>64</v>
      </c>
      <c r="C125" s="8" t="s">
        <v>65</v>
      </c>
      <c r="D125" s="8"/>
      <c r="E125" s="8"/>
      <c r="F125" s="9"/>
      <c r="G125" s="10">
        <v>23400</v>
      </c>
      <c r="H125" s="34"/>
      <c r="I125" s="25">
        <f t="shared" si="2"/>
        <v>0</v>
      </c>
    </row>
    <row r="126" spans="1:9">
      <c r="A126" s="6">
        <v>9512</v>
      </c>
      <c r="B126" s="7" t="s">
        <v>96</v>
      </c>
      <c r="C126" s="8" t="s">
        <v>97</v>
      </c>
      <c r="D126" s="12" t="s">
        <v>71</v>
      </c>
      <c r="E126" s="8" t="s">
        <v>98</v>
      </c>
      <c r="F126" s="8" t="s">
        <v>99</v>
      </c>
      <c r="G126" s="13">
        <f>IF(H126&lt;5,10500,5065)</f>
        <v>10500</v>
      </c>
      <c r="H126" s="34"/>
      <c r="I126" s="25">
        <f t="shared" si="2"/>
        <v>0</v>
      </c>
    </row>
    <row r="127" spans="1:9">
      <c r="A127" s="6">
        <v>9513</v>
      </c>
      <c r="B127" s="7" t="s">
        <v>122</v>
      </c>
      <c r="C127" s="8" t="s">
        <v>54</v>
      </c>
      <c r="D127" s="12" t="s">
        <v>55</v>
      </c>
      <c r="E127" s="8"/>
      <c r="F127" s="8" t="s">
        <v>123</v>
      </c>
      <c r="G127" s="13">
        <f>IF(H127&lt;1,16217.3,17677.78)</f>
        <v>16217.3</v>
      </c>
      <c r="H127" s="34"/>
      <c r="I127" s="25">
        <f t="shared" si="2"/>
        <v>0</v>
      </c>
    </row>
    <row r="128" spans="1:9">
      <c r="A128" s="6">
        <v>9514</v>
      </c>
      <c r="B128" s="7" t="s">
        <v>149</v>
      </c>
      <c r="C128" s="8" t="s">
        <v>146</v>
      </c>
      <c r="D128" s="12" t="s">
        <v>71</v>
      </c>
      <c r="E128" s="8" t="s">
        <v>147</v>
      </c>
      <c r="F128" s="8" t="s">
        <v>148</v>
      </c>
      <c r="G128" s="13">
        <f>IF(H128&lt;5, 16600,6720)</f>
        <v>16600</v>
      </c>
      <c r="H128" s="34"/>
      <c r="I128" s="25">
        <f t="shared" si="2"/>
        <v>0</v>
      </c>
    </row>
    <row r="129" spans="1:9">
      <c r="A129" s="6">
        <v>9515</v>
      </c>
      <c r="B129" s="7" t="s">
        <v>125</v>
      </c>
      <c r="C129" s="8" t="s">
        <v>54</v>
      </c>
      <c r="D129" s="12" t="s">
        <v>71</v>
      </c>
      <c r="E129" s="8" t="s">
        <v>56</v>
      </c>
      <c r="F129" s="8" t="s">
        <v>57</v>
      </c>
      <c r="G129" s="13">
        <f>IF(H129&lt;5,16217.3,5065)</f>
        <v>16217.3</v>
      </c>
      <c r="H129" s="34"/>
      <c r="I129" s="25">
        <f t="shared" si="2"/>
        <v>0</v>
      </c>
    </row>
    <row r="130" spans="1:9">
      <c r="A130" s="6">
        <v>9516</v>
      </c>
      <c r="B130" s="7" t="s">
        <v>39</v>
      </c>
      <c r="C130" s="8" t="s">
        <v>40</v>
      </c>
      <c r="D130" s="9"/>
      <c r="E130" s="8"/>
      <c r="F130" s="9"/>
      <c r="G130" s="10">
        <v>30001.759999999998</v>
      </c>
      <c r="H130" s="34"/>
      <c r="I130" s="25">
        <f t="shared" si="2"/>
        <v>0</v>
      </c>
    </row>
    <row r="131" spans="1:9">
      <c r="A131" s="6">
        <v>9517</v>
      </c>
      <c r="B131" s="7" t="s">
        <v>166</v>
      </c>
      <c r="C131" s="8" t="s">
        <v>167</v>
      </c>
      <c r="D131" s="8"/>
      <c r="E131" s="8"/>
      <c r="F131" s="8"/>
      <c r="G131" s="10">
        <v>17677.78</v>
      </c>
      <c r="H131" s="34"/>
      <c r="I131" s="25">
        <f t="shared" si="2"/>
        <v>0</v>
      </c>
    </row>
    <row r="132" spans="1:9">
      <c r="A132" s="6">
        <v>9518</v>
      </c>
      <c r="B132" s="7" t="s">
        <v>139</v>
      </c>
      <c r="C132" s="8" t="s">
        <v>140</v>
      </c>
      <c r="D132" s="12" t="s">
        <v>55</v>
      </c>
      <c r="E132" s="8" t="s">
        <v>141</v>
      </c>
      <c r="F132" s="8" t="s">
        <v>142</v>
      </c>
      <c r="G132" s="10">
        <f>IF(H132&lt;1,119020.58,20030)</f>
        <v>119020.58</v>
      </c>
      <c r="H132" s="34"/>
      <c r="I132" s="25">
        <f t="shared" si="2"/>
        <v>0</v>
      </c>
    </row>
    <row r="133" spans="1:9">
      <c r="A133" s="6">
        <v>9519</v>
      </c>
      <c r="B133" s="7" t="s">
        <v>126</v>
      </c>
      <c r="C133" s="8" t="s">
        <v>127</v>
      </c>
      <c r="D133" s="12" t="s">
        <v>71</v>
      </c>
      <c r="E133" s="8" t="s">
        <v>128</v>
      </c>
      <c r="F133" s="8" t="s">
        <v>129</v>
      </c>
      <c r="G133" s="13">
        <f>IF(H133&lt;5, 17677.78,5065)</f>
        <v>17677.78</v>
      </c>
      <c r="H133" s="34"/>
      <c r="I133" s="25">
        <f t="shared" si="2"/>
        <v>0</v>
      </c>
    </row>
    <row r="134" spans="1:9">
      <c r="A134" s="6">
        <v>9520</v>
      </c>
      <c r="B134" s="7" t="s">
        <v>152</v>
      </c>
      <c r="C134" s="8" t="s">
        <v>153</v>
      </c>
      <c r="D134" s="8"/>
      <c r="E134" s="8"/>
      <c r="F134" s="8"/>
      <c r="G134" s="10">
        <v>37656.019999999997</v>
      </c>
      <c r="H134" s="34"/>
      <c r="I134" s="25">
        <f t="shared" si="2"/>
        <v>0</v>
      </c>
    </row>
    <row r="135" spans="1:9">
      <c r="A135" s="6">
        <v>9521</v>
      </c>
      <c r="B135" s="7" t="s">
        <v>62</v>
      </c>
      <c r="C135" s="8" t="s">
        <v>63</v>
      </c>
      <c r="D135" s="8"/>
      <c r="E135" s="8"/>
      <c r="F135" s="19"/>
      <c r="G135" s="13">
        <v>119020.58</v>
      </c>
      <c r="H135" s="34"/>
      <c r="I135" s="25">
        <f t="shared" ref="I135:I179" si="3">G135*H135</f>
        <v>0</v>
      </c>
    </row>
    <row r="136" spans="1:9">
      <c r="A136" s="6">
        <v>9523</v>
      </c>
      <c r="B136" s="7" t="s">
        <v>100</v>
      </c>
      <c r="C136" s="8" t="s">
        <v>101</v>
      </c>
      <c r="D136" s="12" t="s">
        <v>55</v>
      </c>
      <c r="E136" s="8" t="s">
        <v>102</v>
      </c>
      <c r="F136" s="8" t="s">
        <v>103</v>
      </c>
      <c r="G136" s="13">
        <f>IF(H136&lt;1,13600,5065)</f>
        <v>13600</v>
      </c>
      <c r="H136" s="34"/>
      <c r="I136" s="25">
        <f t="shared" si="3"/>
        <v>0</v>
      </c>
    </row>
    <row r="137" spans="1:9">
      <c r="A137" s="6">
        <v>9524</v>
      </c>
      <c r="B137" s="7" t="s">
        <v>113</v>
      </c>
      <c r="C137" s="8" t="s">
        <v>54</v>
      </c>
      <c r="D137" s="12" t="s">
        <v>55</v>
      </c>
      <c r="E137" s="8" t="s">
        <v>56</v>
      </c>
      <c r="F137" s="8" t="s">
        <v>57</v>
      </c>
      <c r="G137" s="13">
        <f>IF(H137&lt;5,16217.3,5065)</f>
        <v>16217.3</v>
      </c>
      <c r="H137" s="34"/>
      <c r="I137" s="25">
        <f t="shared" si="3"/>
        <v>0</v>
      </c>
    </row>
    <row r="138" spans="1:9">
      <c r="A138" s="6">
        <v>9525</v>
      </c>
      <c r="B138" s="7" t="s">
        <v>67</v>
      </c>
      <c r="C138" s="8" t="s">
        <v>68</v>
      </c>
      <c r="D138" s="8"/>
      <c r="E138" s="8"/>
      <c r="F138" s="8"/>
      <c r="G138" s="10">
        <v>17080</v>
      </c>
      <c r="H138" s="34"/>
      <c r="I138" s="25">
        <f t="shared" si="3"/>
        <v>0</v>
      </c>
    </row>
    <row r="139" spans="1:9">
      <c r="A139" s="6">
        <v>9526</v>
      </c>
      <c r="B139" s="7" t="s">
        <v>115</v>
      </c>
      <c r="C139" s="8" t="s">
        <v>54</v>
      </c>
      <c r="D139" s="12" t="s">
        <v>55</v>
      </c>
      <c r="E139" s="8" t="s">
        <v>56</v>
      </c>
      <c r="F139" s="8" t="s">
        <v>57</v>
      </c>
      <c r="G139" s="13">
        <f>IF(H139&lt;1,16217.3,5065)</f>
        <v>16217.3</v>
      </c>
      <c r="H139" s="34"/>
      <c r="I139" s="25">
        <f t="shared" si="3"/>
        <v>0</v>
      </c>
    </row>
    <row r="140" spans="1:9">
      <c r="A140" s="6">
        <v>9527</v>
      </c>
      <c r="B140" s="7" t="s">
        <v>108</v>
      </c>
      <c r="C140" s="8" t="s">
        <v>109</v>
      </c>
      <c r="D140" s="12" t="s">
        <v>55</v>
      </c>
      <c r="E140" s="8" t="s">
        <v>110</v>
      </c>
      <c r="F140" s="8" t="s">
        <v>111</v>
      </c>
      <c r="G140" s="16">
        <f>IF(H140&lt;1,8800,5065)</f>
        <v>8800</v>
      </c>
      <c r="H140" s="34"/>
      <c r="I140" s="25">
        <f t="shared" si="3"/>
        <v>0</v>
      </c>
    </row>
    <row r="141" spans="1:9">
      <c r="A141" s="6">
        <v>9529</v>
      </c>
      <c r="B141" s="7" t="s">
        <v>94</v>
      </c>
      <c r="C141" s="8" t="s">
        <v>95</v>
      </c>
      <c r="D141" s="8"/>
      <c r="E141" s="8"/>
      <c r="F141" s="8"/>
      <c r="G141" s="13">
        <v>17677.78</v>
      </c>
      <c r="H141" s="34"/>
      <c r="I141" s="25">
        <f t="shared" si="3"/>
        <v>0</v>
      </c>
    </row>
    <row r="142" spans="1:9">
      <c r="A142" s="6">
        <v>9530</v>
      </c>
      <c r="B142" s="7" t="s">
        <v>143</v>
      </c>
      <c r="C142" s="8" t="s">
        <v>144</v>
      </c>
      <c r="D142" s="8"/>
      <c r="E142" s="8"/>
      <c r="F142" s="9"/>
      <c r="G142" s="10">
        <v>1413.49</v>
      </c>
      <c r="H142" s="34"/>
      <c r="I142" s="25">
        <f t="shared" si="3"/>
        <v>0</v>
      </c>
    </row>
    <row r="143" spans="1:9">
      <c r="A143" s="6">
        <v>9533</v>
      </c>
      <c r="B143" s="7" t="s">
        <v>173</v>
      </c>
      <c r="C143" s="8" t="s">
        <v>174</v>
      </c>
      <c r="D143" s="8"/>
      <c r="E143" s="8"/>
      <c r="F143" s="8"/>
      <c r="G143" s="13">
        <v>5065</v>
      </c>
      <c r="H143" s="34"/>
      <c r="I143" s="25">
        <f t="shared" si="3"/>
        <v>0</v>
      </c>
    </row>
    <row r="144" spans="1:9">
      <c r="A144" s="6">
        <v>9534</v>
      </c>
      <c r="B144" s="7" t="s">
        <v>130</v>
      </c>
      <c r="C144" s="8" t="s">
        <v>54</v>
      </c>
      <c r="D144" s="12" t="s">
        <v>55</v>
      </c>
      <c r="E144" s="8" t="s">
        <v>131</v>
      </c>
      <c r="F144" s="8" t="s">
        <v>132</v>
      </c>
      <c r="G144" s="13">
        <f>IF(H144&lt;1,16217.3,17677.78)</f>
        <v>16217.3</v>
      </c>
      <c r="H144" s="34"/>
      <c r="I144" s="25">
        <f t="shared" si="3"/>
        <v>0</v>
      </c>
    </row>
    <row r="145" spans="1:9">
      <c r="A145" s="6">
        <v>9535</v>
      </c>
      <c r="B145" s="7" t="s">
        <v>69</v>
      </c>
      <c r="C145" s="8" t="s">
        <v>70</v>
      </c>
      <c r="D145" s="12" t="s">
        <v>71</v>
      </c>
      <c r="E145" s="8" t="s">
        <v>72</v>
      </c>
      <c r="F145" s="8" t="s">
        <v>73</v>
      </c>
      <c r="G145" s="13">
        <f>IF(H145&lt;5, 17677.78,4047.27)</f>
        <v>17677.78</v>
      </c>
      <c r="H145" s="34"/>
      <c r="I145" s="25">
        <f t="shared" si="3"/>
        <v>0</v>
      </c>
    </row>
    <row r="146" spans="1:9">
      <c r="A146" s="6">
        <v>9536</v>
      </c>
      <c r="B146" s="7" t="s">
        <v>91</v>
      </c>
      <c r="C146" s="8" t="s">
        <v>92</v>
      </c>
      <c r="D146" s="12" t="s">
        <v>93</v>
      </c>
      <c r="E146" s="8"/>
      <c r="F146" s="8"/>
      <c r="G146" s="13">
        <v>2839200</v>
      </c>
      <c r="H146" s="34"/>
      <c r="I146" s="25">
        <f t="shared" si="3"/>
        <v>0</v>
      </c>
    </row>
    <row r="147" spans="1:9">
      <c r="A147" s="6">
        <v>9537</v>
      </c>
      <c r="B147" s="7" t="s">
        <v>169</v>
      </c>
      <c r="C147" s="8" t="s">
        <v>170</v>
      </c>
      <c r="D147" s="12" t="s">
        <v>55</v>
      </c>
      <c r="E147" s="8" t="s">
        <v>171</v>
      </c>
      <c r="F147" s="8" t="s">
        <v>172</v>
      </c>
      <c r="G147" s="13">
        <f>IF(H147&lt;1,20030,5065)</f>
        <v>20030</v>
      </c>
      <c r="H147" s="34"/>
      <c r="I147" s="25">
        <f t="shared" si="3"/>
        <v>0</v>
      </c>
    </row>
    <row r="148" spans="1:9">
      <c r="A148" s="6">
        <v>9538</v>
      </c>
      <c r="B148" s="7" t="s">
        <v>164</v>
      </c>
      <c r="C148" s="8" t="s">
        <v>54</v>
      </c>
      <c r="D148" s="12" t="s">
        <v>55</v>
      </c>
      <c r="E148" s="8"/>
      <c r="F148" s="8" t="s">
        <v>165</v>
      </c>
      <c r="G148" s="13">
        <f>IF(H148&lt;1,16217.3,17677.78)</f>
        <v>16217.3</v>
      </c>
      <c r="H148" s="34"/>
      <c r="I148" s="25">
        <f t="shared" si="3"/>
        <v>0</v>
      </c>
    </row>
    <row r="149" spans="1:9">
      <c r="A149" s="6">
        <v>9539</v>
      </c>
      <c r="B149" s="7" t="s">
        <v>78</v>
      </c>
      <c r="C149" s="8" t="s">
        <v>54</v>
      </c>
      <c r="D149" s="12" t="s">
        <v>55</v>
      </c>
      <c r="E149" s="8" t="s">
        <v>56</v>
      </c>
      <c r="F149" s="8" t="s">
        <v>57</v>
      </c>
      <c r="G149" s="13">
        <f>IF(H149&lt;1,16217.3,5065)</f>
        <v>16217.3</v>
      </c>
      <c r="H149" s="34"/>
      <c r="I149" s="25">
        <f t="shared" si="3"/>
        <v>0</v>
      </c>
    </row>
    <row r="150" spans="1:9">
      <c r="A150" s="6">
        <v>9540</v>
      </c>
      <c r="B150" s="7" t="s">
        <v>112</v>
      </c>
      <c r="C150" s="8" t="s">
        <v>105</v>
      </c>
      <c r="D150" s="12" t="s">
        <v>55</v>
      </c>
      <c r="E150" s="8" t="s">
        <v>106</v>
      </c>
      <c r="F150" s="8" t="s">
        <v>107</v>
      </c>
      <c r="G150" s="13">
        <f>IF(H150&lt;5,10500,5065)</f>
        <v>10500</v>
      </c>
      <c r="H150" s="34"/>
      <c r="I150" s="25">
        <f t="shared" si="3"/>
        <v>0</v>
      </c>
    </row>
    <row r="151" spans="1:9">
      <c r="A151" s="6">
        <v>9541</v>
      </c>
      <c r="B151" s="7" t="s">
        <v>118</v>
      </c>
      <c r="C151" s="8" t="s">
        <v>119</v>
      </c>
      <c r="D151" s="12" t="s">
        <v>55</v>
      </c>
      <c r="E151" s="8"/>
      <c r="F151" s="8" t="s">
        <v>120</v>
      </c>
      <c r="G151" s="10">
        <f>IF(H151&lt;1,119020.58,27080)</f>
        <v>119020.58</v>
      </c>
      <c r="H151" s="34"/>
      <c r="I151" s="25">
        <f t="shared" si="3"/>
        <v>0</v>
      </c>
    </row>
    <row r="152" spans="1:9">
      <c r="A152" s="6">
        <v>9543</v>
      </c>
      <c r="B152" s="7" t="s">
        <v>79</v>
      </c>
      <c r="C152" s="8" t="s">
        <v>80</v>
      </c>
      <c r="D152" s="12" t="s">
        <v>55</v>
      </c>
      <c r="E152" s="8" t="s">
        <v>81</v>
      </c>
      <c r="F152" s="8" t="s">
        <v>82</v>
      </c>
      <c r="G152" s="13">
        <f>IF(H152&lt;1,17677.78,16108)</f>
        <v>17677.78</v>
      </c>
      <c r="H152" s="34"/>
      <c r="I152" s="25">
        <f t="shared" si="3"/>
        <v>0</v>
      </c>
    </row>
    <row r="153" spans="1:9">
      <c r="A153" s="6">
        <v>9546</v>
      </c>
      <c r="B153" s="7" t="s">
        <v>114</v>
      </c>
      <c r="C153" s="8" t="s">
        <v>54</v>
      </c>
      <c r="D153" s="12" t="s">
        <v>55</v>
      </c>
      <c r="E153" s="8" t="s">
        <v>56</v>
      </c>
      <c r="F153" s="8" t="s">
        <v>57</v>
      </c>
      <c r="G153" s="13">
        <f>IF(H153&lt;1,16217.3,5065)</f>
        <v>16217.3</v>
      </c>
      <c r="H153" s="34"/>
      <c r="I153" s="25">
        <f t="shared" si="3"/>
        <v>0</v>
      </c>
    </row>
    <row r="154" spans="1:9">
      <c r="A154" s="6">
        <v>9548</v>
      </c>
      <c r="B154" s="7" t="s">
        <v>104</v>
      </c>
      <c r="C154" s="8" t="s">
        <v>105</v>
      </c>
      <c r="D154" s="12" t="s">
        <v>55</v>
      </c>
      <c r="E154" s="8" t="s">
        <v>106</v>
      </c>
      <c r="F154" s="8" t="s">
        <v>107</v>
      </c>
      <c r="G154" s="13">
        <f>IF(H154&lt;1,10500,5065)</f>
        <v>10500</v>
      </c>
      <c r="H154" s="34"/>
      <c r="I154" s="25">
        <f t="shared" si="3"/>
        <v>0</v>
      </c>
    </row>
    <row r="155" spans="1:9">
      <c r="A155" s="6">
        <v>9551</v>
      </c>
      <c r="B155" s="7" t="s">
        <v>77</v>
      </c>
      <c r="C155" s="8" t="s">
        <v>54</v>
      </c>
      <c r="D155" s="12" t="s">
        <v>55</v>
      </c>
      <c r="E155" s="8" t="s">
        <v>56</v>
      </c>
      <c r="F155" s="8" t="s">
        <v>57</v>
      </c>
      <c r="G155" s="13">
        <f>IF(H155&lt;1,16217.3,5065)</f>
        <v>16217.3</v>
      </c>
      <c r="H155" s="34"/>
      <c r="I155" s="25">
        <f t="shared" si="3"/>
        <v>0</v>
      </c>
    </row>
    <row r="156" spans="1:9">
      <c r="A156" s="6">
        <v>9552</v>
      </c>
      <c r="B156" s="7" t="s">
        <v>175</v>
      </c>
      <c r="C156" s="20" t="s">
        <v>176</v>
      </c>
      <c r="D156" s="8"/>
      <c r="E156" s="8"/>
      <c r="F156" s="8"/>
      <c r="G156" s="10">
        <v>287108.82</v>
      </c>
      <c r="H156" s="34"/>
      <c r="I156" s="25">
        <f t="shared" si="3"/>
        <v>0</v>
      </c>
    </row>
    <row r="157" spans="1:9">
      <c r="A157" s="6">
        <v>9554</v>
      </c>
      <c r="B157" s="7" t="s">
        <v>116</v>
      </c>
      <c r="C157" s="8" t="s">
        <v>117</v>
      </c>
      <c r="D157" s="12" t="s">
        <v>55</v>
      </c>
      <c r="E157" s="8"/>
      <c r="F157" s="8"/>
      <c r="G157" s="10">
        <f>IF(H157&lt;1,119020.58,27080)</f>
        <v>119020.58</v>
      </c>
      <c r="H157" s="34"/>
      <c r="I157" s="25">
        <f t="shared" si="3"/>
        <v>0</v>
      </c>
    </row>
    <row r="158" spans="1:9">
      <c r="A158" s="6">
        <v>9560</v>
      </c>
      <c r="B158" s="7" t="s">
        <v>150</v>
      </c>
      <c r="C158" s="8" t="s">
        <v>151</v>
      </c>
      <c r="D158" s="8"/>
      <c r="E158" s="8"/>
      <c r="F158" s="8"/>
      <c r="G158" s="10">
        <v>37656.019999999997</v>
      </c>
      <c r="H158" s="34"/>
      <c r="I158" s="25">
        <f t="shared" si="3"/>
        <v>0</v>
      </c>
    </row>
    <row r="159" spans="1:9">
      <c r="A159" s="6">
        <v>9563</v>
      </c>
      <c r="B159" s="7" t="s">
        <v>145</v>
      </c>
      <c r="C159" s="8" t="s">
        <v>146</v>
      </c>
      <c r="D159" s="12" t="s">
        <v>71</v>
      </c>
      <c r="E159" s="8" t="s">
        <v>147</v>
      </c>
      <c r="F159" s="8" t="s">
        <v>148</v>
      </c>
      <c r="G159" s="13">
        <f>IF(H159&lt;5, 16600,6720)</f>
        <v>16600</v>
      </c>
      <c r="H159" s="34"/>
      <c r="I159" s="25">
        <f t="shared" si="3"/>
        <v>0</v>
      </c>
    </row>
    <row r="160" spans="1:9">
      <c r="A160" s="6">
        <v>9564</v>
      </c>
      <c r="B160" s="7" t="s">
        <v>74</v>
      </c>
      <c r="C160" s="8" t="s">
        <v>70</v>
      </c>
      <c r="D160" s="12" t="s">
        <v>75</v>
      </c>
      <c r="E160" s="8" t="s">
        <v>72</v>
      </c>
      <c r="F160" s="8" t="s">
        <v>73</v>
      </c>
      <c r="G160" s="13">
        <f>IF(H160&lt;5, 17677.78,4047.27)</f>
        <v>17677.78</v>
      </c>
      <c r="H160" s="34"/>
      <c r="I160" s="25">
        <f t="shared" si="3"/>
        <v>0</v>
      </c>
    </row>
    <row r="161" spans="1:9">
      <c r="A161" s="6">
        <v>9584</v>
      </c>
      <c r="B161" s="7" t="s">
        <v>162</v>
      </c>
      <c r="C161" s="8" t="s">
        <v>163</v>
      </c>
      <c r="D161" s="8"/>
      <c r="E161" s="8"/>
      <c r="F161" s="8"/>
      <c r="G161" s="10">
        <v>28234.87</v>
      </c>
      <c r="H161" s="34"/>
      <c r="I161" s="25">
        <f t="shared" si="3"/>
        <v>0</v>
      </c>
    </row>
    <row r="162" spans="1:9">
      <c r="A162" s="6">
        <v>9588</v>
      </c>
      <c r="B162" s="7" t="s">
        <v>133</v>
      </c>
      <c r="C162" s="8" t="s">
        <v>134</v>
      </c>
      <c r="D162" s="8"/>
      <c r="E162" s="8"/>
      <c r="F162" s="8"/>
      <c r="G162" s="13">
        <v>485997.52</v>
      </c>
      <c r="H162" s="34"/>
      <c r="I162" s="25">
        <f t="shared" si="3"/>
        <v>0</v>
      </c>
    </row>
    <row r="163" spans="1:9">
      <c r="A163" s="6">
        <v>9710</v>
      </c>
      <c r="B163" s="7" t="s">
        <v>45</v>
      </c>
      <c r="C163" s="8" t="s">
        <v>44</v>
      </c>
      <c r="D163" s="8"/>
      <c r="E163" s="8"/>
      <c r="F163" s="8"/>
      <c r="G163" s="10">
        <v>16699.41</v>
      </c>
      <c r="H163" s="34"/>
      <c r="I163" s="25">
        <f t="shared" si="3"/>
        <v>0</v>
      </c>
    </row>
    <row r="164" spans="1:9">
      <c r="A164" s="6">
        <v>9711</v>
      </c>
      <c r="B164" s="7" t="s">
        <v>46</v>
      </c>
      <c r="C164" s="8" t="s">
        <v>44</v>
      </c>
      <c r="D164" s="8"/>
      <c r="E164" s="8"/>
      <c r="F164" s="8"/>
      <c r="G164" s="10">
        <v>16699.41</v>
      </c>
      <c r="H164" s="34"/>
      <c r="I164" s="25">
        <f t="shared" si="3"/>
        <v>0</v>
      </c>
    </row>
    <row r="165" spans="1:9">
      <c r="A165" s="6">
        <v>9713</v>
      </c>
      <c r="B165" s="7" t="s">
        <v>47</v>
      </c>
      <c r="C165" s="8" t="s">
        <v>42</v>
      </c>
      <c r="D165" s="8"/>
      <c r="E165" s="8"/>
      <c r="F165" s="8"/>
      <c r="G165" s="10">
        <v>91170.97</v>
      </c>
      <c r="H165" s="34"/>
      <c r="I165" s="25">
        <f t="shared" si="3"/>
        <v>0</v>
      </c>
    </row>
    <row r="166" spans="1:9">
      <c r="A166" s="6">
        <v>9716</v>
      </c>
      <c r="B166" s="7" t="s">
        <v>179</v>
      </c>
      <c r="C166" s="11" t="s">
        <v>180</v>
      </c>
      <c r="D166" s="8"/>
      <c r="E166" s="8"/>
      <c r="F166" s="8"/>
      <c r="G166" s="13">
        <v>13229.13</v>
      </c>
      <c r="H166" s="34"/>
      <c r="I166" s="25">
        <f t="shared" si="3"/>
        <v>0</v>
      </c>
    </row>
    <row r="167" spans="1:9">
      <c r="A167" s="6">
        <v>9717</v>
      </c>
      <c r="B167" s="7" t="s">
        <v>41</v>
      </c>
      <c r="C167" s="8" t="s">
        <v>42</v>
      </c>
      <c r="D167" s="8"/>
      <c r="E167" s="8"/>
      <c r="F167" s="9"/>
      <c r="G167" s="10">
        <v>91170.97</v>
      </c>
      <c r="H167" s="34"/>
      <c r="I167" s="25">
        <f t="shared" si="3"/>
        <v>0</v>
      </c>
    </row>
    <row r="168" spans="1:9">
      <c r="A168" s="6">
        <v>9724</v>
      </c>
      <c r="B168" s="7" t="s">
        <v>135</v>
      </c>
      <c r="C168" s="8" t="s">
        <v>136</v>
      </c>
      <c r="D168" s="8"/>
      <c r="E168" s="8"/>
      <c r="F168" s="8"/>
      <c r="G168" s="13">
        <v>17677.78</v>
      </c>
      <c r="H168" s="34"/>
      <c r="I168" s="25">
        <f t="shared" si="3"/>
        <v>0</v>
      </c>
    </row>
    <row r="169" spans="1:9">
      <c r="A169" s="6">
        <v>9725</v>
      </c>
      <c r="B169" s="7" t="s">
        <v>48</v>
      </c>
      <c r="C169" s="8" t="s">
        <v>42</v>
      </c>
      <c r="D169" s="8"/>
      <c r="E169" s="8"/>
      <c r="F169" s="9"/>
      <c r="G169" s="10">
        <v>91170.97</v>
      </c>
      <c r="H169" s="34"/>
      <c r="I169" s="25">
        <f t="shared" si="3"/>
        <v>0</v>
      </c>
    </row>
    <row r="170" spans="1:9">
      <c r="A170" s="6">
        <v>9726</v>
      </c>
      <c r="B170" s="7" t="s">
        <v>189</v>
      </c>
      <c r="C170" s="8" t="s">
        <v>44</v>
      </c>
      <c r="D170" s="9"/>
      <c r="E170" s="9"/>
      <c r="F170" s="9"/>
      <c r="G170" s="10">
        <v>16699.41</v>
      </c>
      <c r="H170" s="34"/>
      <c r="I170" s="25">
        <f t="shared" si="3"/>
        <v>0</v>
      </c>
    </row>
    <row r="171" spans="1:9">
      <c r="A171" s="6">
        <v>9730</v>
      </c>
      <c r="B171" s="7" t="s">
        <v>191</v>
      </c>
      <c r="C171" s="8" t="s">
        <v>44</v>
      </c>
      <c r="D171" s="9"/>
      <c r="E171" s="9"/>
      <c r="F171" s="9"/>
      <c r="G171" s="10">
        <v>16699.41</v>
      </c>
      <c r="H171" s="34"/>
      <c r="I171" s="25">
        <f t="shared" si="3"/>
        <v>0</v>
      </c>
    </row>
    <row r="172" spans="1:9">
      <c r="A172" s="6">
        <v>9731</v>
      </c>
      <c r="B172" s="7" t="s">
        <v>192</v>
      </c>
      <c r="C172" s="8" t="s">
        <v>44</v>
      </c>
      <c r="D172" s="9"/>
      <c r="E172" s="9"/>
      <c r="F172" s="9"/>
      <c r="G172" s="10">
        <v>16699.41</v>
      </c>
      <c r="H172" s="34"/>
      <c r="I172" s="25">
        <f t="shared" si="3"/>
        <v>0</v>
      </c>
    </row>
    <row r="173" spans="1:9">
      <c r="A173" s="6">
        <v>9732</v>
      </c>
      <c r="B173" s="7" t="s">
        <v>190</v>
      </c>
      <c r="C173" s="8" t="s">
        <v>44</v>
      </c>
      <c r="D173" s="9"/>
      <c r="E173" s="9"/>
      <c r="F173" s="9"/>
      <c r="G173" s="10">
        <v>16699.41</v>
      </c>
      <c r="H173" s="34"/>
      <c r="I173" s="25">
        <f t="shared" si="3"/>
        <v>0</v>
      </c>
    </row>
    <row r="174" spans="1:9">
      <c r="A174" s="6">
        <v>9741</v>
      </c>
      <c r="B174" s="7" t="s">
        <v>43</v>
      </c>
      <c r="C174" s="8" t="s">
        <v>44</v>
      </c>
      <c r="D174" s="8"/>
      <c r="E174" s="8"/>
      <c r="F174" s="9"/>
      <c r="G174" s="10">
        <v>16699.41</v>
      </c>
      <c r="H174" s="34"/>
      <c r="I174" s="25">
        <f t="shared" si="3"/>
        <v>0</v>
      </c>
    </row>
    <row r="175" spans="1:9">
      <c r="A175" s="6">
        <v>9742</v>
      </c>
      <c r="B175" s="7" t="s">
        <v>188</v>
      </c>
      <c r="C175" s="8" t="s">
        <v>44</v>
      </c>
      <c r="D175" s="9"/>
      <c r="E175" s="9"/>
      <c r="F175" s="9"/>
      <c r="G175" s="10">
        <v>16699.41</v>
      </c>
      <c r="H175" s="34"/>
      <c r="I175" s="25">
        <f t="shared" si="3"/>
        <v>0</v>
      </c>
    </row>
    <row r="176" spans="1:9">
      <c r="A176" s="6">
        <v>9811</v>
      </c>
      <c r="B176" s="7" t="s">
        <v>263</v>
      </c>
      <c r="C176" s="8" t="s">
        <v>264</v>
      </c>
      <c r="D176" s="9"/>
      <c r="E176" s="9"/>
      <c r="F176" s="9"/>
      <c r="G176" s="13">
        <v>3395.98</v>
      </c>
      <c r="H176" s="34"/>
      <c r="I176" s="25">
        <f t="shared" si="3"/>
        <v>0</v>
      </c>
    </row>
    <row r="177" spans="1:9">
      <c r="A177" s="6">
        <v>9812</v>
      </c>
      <c r="B177" s="7" t="s">
        <v>265</v>
      </c>
      <c r="C177" s="8" t="s">
        <v>266</v>
      </c>
      <c r="D177" s="9"/>
      <c r="E177" s="9"/>
      <c r="F177" s="9"/>
      <c r="G177" s="10">
        <v>3395.98</v>
      </c>
      <c r="H177" s="34"/>
      <c r="I177" s="25">
        <f t="shared" si="3"/>
        <v>0</v>
      </c>
    </row>
    <row r="178" spans="1:9">
      <c r="A178" s="6">
        <v>9821</v>
      </c>
      <c r="B178" s="7" t="s">
        <v>278</v>
      </c>
      <c r="C178" s="8" t="s">
        <v>279</v>
      </c>
      <c r="D178" s="9"/>
      <c r="E178" s="9"/>
      <c r="F178" s="9"/>
      <c r="G178" s="10">
        <v>8101.29</v>
      </c>
      <c r="H178" s="34"/>
      <c r="I178" s="25">
        <f t="shared" si="3"/>
        <v>0</v>
      </c>
    </row>
    <row r="179" spans="1:9">
      <c r="A179" s="6">
        <v>9822</v>
      </c>
      <c r="B179" s="7" t="s">
        <v>184</v>
      </c>
      <c r="C179" s="8" t="s">
        <v>185</v>
      </c>
      <c r="D179" s="8"/>
      <c r="E179" s="8"/>
      <c r="F179" s="8"/>
      <c r="G179" s="13">
        <f>IF(H179&lt;1,6559.83,0)</f>
        <v>6559.83</v>
      </c>
      <c r="H179" s="34"/>
      <c r="I179" s="25">
        <f t="shared" si="3"/>
        <v>0</v>
      </c>
    </row>
    <row r="180" spans="1:9">
      <c r="I180" s="26">
        <f>SUM(I6:I179)</f>
        <v>0</v>
      </c>
    </row>
  </sheetData>
  <sheetProtection algorithmName="SHA-512" hashValue="oYu6qyZ7WI5lXn4bDe/3OLF6Y7TKw/mDTA155YlhTtoo0vQaIGRwJdBwmds0auOCpUC9q2HcZ3aCfk5su2QUNA==" saltValue="NGLEzzHpCiadhhDksW7TSQ==" spinCount="100000" sheet="1" objects="1" scenarios="1" selectLockedCells="1"/>
  <protectedRanges>
    <protectedRange sqref="R5:S10" name="Plage5"/>
    <protectedRange sqref="P2:P47" name="Plage4"/>
    <protectedRange sqref="L2:N46" name="Plage3"/>
    <protectedRange sqref="I2:I180" name="Plage2"/>
    <protectedRange sqref="A2:G179" name="Plage1"/>
  </protectedRanges>
  <autoFilter ref="A1:I179" xr:uid="{DE5013D8-AD98-4726-AB19-E36DBD4378F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sortState xmlns:xlrd2="http://schemas.microsoft.com/office/spreadsheetml/2017/richdata2" ref="A7:I179">
    <sortCondition ref="A7:A179"/>
  </sortState>
  <mergeCells count="12">
    <mergeCell ref="A2:A5"/>
    <mergeCell ref="R6:S6"/>
    <mergeCell ref="B2:B5"/>
    <mergeCell ref="G2:G3"/>
    <mergeCell ref="H2:H5"/>
    <mergeCell ref="I2:I5"/>
    <mergeCell ref="G4:G5"/>
    <mergeCell ref="L2:L5"/>
    <mergeCell ref="O2:O5"/>
    <mergeCell ref="P2:P5"/>
    <mergeCell ref="M2:M5"/>
    <mergeCell ref="N2:N5"/>
  </mergeCells>
  <phoneticPr fontId="13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ZDANOV Nadège</dc:creator>
  <cp:lastModifiedBy>DRISKET Guillaume</cp:lastModifiedBy>
  <dcterms:created xsi:type="dcterms:W3CDTF">2022-12-27T08:25:08Z</dcterms:created>
  <dcterms:modified xsi:type="dcterms:W3CDTF">2024-04-24T09:20:19Z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2022-12-27T08:25:09Z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640574fe-a857-4e2c-9568-f9da3fba2a3c</vt:lpwstr>
  </property>
  <property fmtid="{D5CDD505-2E9C-101B-9397-08002B2CF9AE}" pid="8" name="MSIP_Label_97a477d1-147d-4e34-b5e3-7b26d2f44870_ContentBits">
    <vt:lpwstr>0</vt:lpwstr>
  </property>
</Properties>
</file>